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80" windowHeight="9135" tabRatio="621" activeTab="0"/>
  </bookViews>
  <sheets>
    <sheet name="Orçamento" sheetId="1" r:id="rId1"/>
    <sheet name="Cronograma Mensal" sheetId="2" r:id="rId2"/>
    <sheet name="Resumo" sheetId="3" r:id="rId3"/>
    <sheet name="Composições" sheetId="4" r:id="rId4"/>
  </sheets>
  <externalReferences>
    <externalReference r:id="rId7"/>
    <externalReference r:id="rId8"/>
  </externalReferences>
  <definedNames>
    <definedName name="_xlnm._FilterDatabase" localSheetId="0" hidden="1">'Orçamento'!$A$13:$I$620</definedName>
    <definedName name="_xlfn.IFERROR" hidden="1">#NAME?</definedName>
    <definedName name="_xlfn_IFERROR">NA()</definedName>
    <definedName name="_xlnm_Print_Area_1">'Orçamento'!$A$1:$I$612</definedName>
    <definedName name="_xlnm_Print_Area_2">#REF!</definedName>
    <definedName name="_xlnm_Print_Area_3">'Resumo'!$A$1:$E$47</definedName>
    <definedName name="_xlnm_Print_Area_4" localSheetId="1">'Cronograma Mensal'!$A$1:$F$61</definedName>
    <definedName name="_xlnm_Print_Area_4">#REF!</definedName>
    <definedName name="_xlnm_Print_Titles_1">'Orçamento'!$1:$13</definedName>
    <definedName name="_xlnm_Print_Titles_2">#REF!</definedName>
    <definedName name="_xlnm_Print_Titles_3">'Resumo'!$1:$15</definedName>
    <definedName name="_xlnm.Print_Area" localSheetId="3">'Composições'!$A$1:$G$159</definedName>
    <definedName name="_xlnm.Print_Area" localSheetId="1">'Cronograma Mensal'!$A$1:$V$67</definedName>
    <definedName name="_xlnm.Print_Area" localSheetId="0">'Orçamento'!$A$1:$I$621</definedName>
    <definedName name="_xlnm.Print_Area" localSheetId="2">'Resumo'!$A$1:$E$47</definedName>
    <definedName name="Excel_BuiltIn__FilterDatabase" localSheetId="0">'Orçamento'!$B$262:$G$525</definedName>
    <definedName name="Excel_BuiltIn_Print_Area" localSheetId="0">'Orçamento'!$A$1:$I$615</definedName>
    <definedName name="SHARED_FORMULA_0_19_0_19_0" localSheetId="3">#REF!+1</definedName>
    <definedName name="SHARED_FORMULA_0_19_0_19_0">#REF!+1</definedName>
    <definedName name="SHARED_FORMULA_6_101_6_101_4" localSheetId="3">ROUND(#REF!*#REF!,2)</definedName>
    <definedName name="SHARED_FORMULA_6_101_6_101_4">ROUND(#REF!*#REF!,2)</definedName>
    <definedName name="SHARED_FORMULA_6_123_6_123_4" localSheetId="3">ROUND(#REF!*#REF!,2)</definedName>
    <definedName name="SHARED_FORMULA_6_123_6_123_4">ROUND(#REF!*#REF!,2)</definedName>
    <definedName name="SHARED_FORMULA_6_131_6_131_3" localSheetId="3">#REF!*#REF!</definedName>
    <definedName name="SHARED_FORMULA_6_131_6_131_3">#REF!*#REF!</definedName>
    <definedName name="SHARED_FORMULA_6_15_6_15_4" localSheetId="3">ROUND(#REF!*#REF!,2)</definedName>
    <definedName name="SHARED_FORMULA_6_15_6_15_4">ROUND(#REF!*#REF!,2)</definedName>
    <definedName name="SHARED_FORMULA_6_155_6_155_3" localSheetId="3">#REF!*#REF!</definedName>
    <definedName name="SHARED_FORMULA_6_155_6_155_3">#REF!*#REF!</definedName>
    <definedName name="SHARED_FORMULA_6_192_6_192_3" localSheetId="3">#REF!*#REF!</definedName>
    <definedName name="SHARED_FORMULA_6_192_6_192_3">#REF!*#REF!</definedName>
    <definedName name="SHARED_FORMULA_6_212_6_212_3" localSheetId="3">#REF!*#REF!</definedName>
    <definedName name="SHARED_FORMULA_6_212_6_212_3">#REF!*#REF!</definedName>
    <definedName name="SHARED_FORMULA_6_221_6_221_3" localSheetId="3">#REF!*#REF!</definedName>
    <definedName name="SHARED_FORMULA_6_221_6_221_3">#REF!*#REF!</definedName>
    <definedName name="SHARED_FORMULA_6_238_6_238_3" localSheetId="3">#REF!*#REF!</definedName>
    <definedName name="SHARED_FORMULA_6_238_6_238_3">#REF!*#REF!</definedName>
    <definedName name="SHARED_FORMULA_6_247_6_247_3" localSheetId="3">#REF!*#REF!</definedName>
    <definedName name="SHARED_FORMULA_6_247_6_247_3">#REF!*#REF!</definedName>
    <definedName name="SHARED_FORMULA_6_292_6_292_3" localSheetId="3">#REF!*#REF!</definedName>
    <definedName name="SHARED_FORMULA_6_292_6_292_3">#REF!*#REF!</definedName>
    <definedName name="SHARED_FORMULA_6_311_6_311_3" localSheetId="3">#REF!*#REF!</definedName>
    <definedName name="SHARED_FORMULA_6_311_6_311_3">#REF!*#REF!</definedName>
    <definedName name="SHARED_FORMULA_6_324_6_324_3" localSheetId="3">#REF!*#REF!</definedName>
    <definedName name="SHARED_FORMULA_6_324_6_324_3">#REF!*#REF!</definedName>
    <definedName name="SHARED_FORMULA_6_334_6_334_3" localSheetId="3">#REF!*#REF!</definedName>
    <definedName name="SHARED_FORMULA_6_334_6_334_3">#REF!*#REF!</definedName>
    <definedName name="SHARED_FORMULA_6_354_6_354_3" localSheetId="3">#REF!*#REF!</definedName>
    <definedName name="SHARED_FORMULA_6_354_6_354_3">#REF!*#REF!</definedName>
    <definedName name="SHARED_FORMULA_6_369_6_369_3" localSheetId="3">#REF!*#REF!</definedName>
    <definedName name="SHARED_FORMULA_6_369_6_369_3">#REF!*#REF!</definedName>
    <definedName name="SHARED_FORMULA_6_43_6_43_3" localSheetId="3">#REF!*#REF!</definedName>
    <definedName name="SHARED_FORMULA_6_43_6_43_3">#REF!*#REF!</definedName>
    <definedName name="SHARED_FORMULA_6_473_6_473_3" localSheetId="3">#REF!*#REF!</definedName>
    <definedName name="SHARED_FORMULA_6_473_6_473_3">#REF!*#REF!</definedName>
    <definedName name="SHARED_FORMULA_6_481_6_481_3" localSheetId="3">#REF!*#REF!</definedName>
    <definedName name="SHARED_FORMULA_6_481_6_481_3">#REF!*#REF!</definedName>
    <definedName name="SHARED_FORMULA_6_496_6_496_3" localSheetId="3">#REF!*#REF!</definedName>
    <definedName name="SHARED_FORMULA_6_496_6_496_3">#REF!*#REF!</definedName>
    <definedName name="SHARED_FORMULA_6_543_6_543_3" localSheetId="3">#REF!*#REF!</definedName>
    <definedName name="SHARED_FORMULA_6_543_6_543_3">#REF!*#REF!</definedName>
    <definedName name="SHARED_FORMULA_6_600_6_600_3" localSheetId="3">#REF!*#REF!</definedName>
    <definedName name="SHARED_FORMULA_6_600_6_600_3">#REF!*#REF!</definedName>
    <definedName name="SHARED_FORMULA_6_67_6_67_3" localSheetId="3">#REF!*#REF!</definedName>
    <definedName name="SHARED_FORMULA_6_67_6_67_3">#REF!*#REF!</definedName>
    <definedName name="SHARED_FORMULA_6_77_6_77_3" localSheetId="3">#REF!*#REF!</definedName>
    <definedName name="SHARED_FORMULA_6_77_6_77_3">#REF!*#REF!</definedName>
    <definedName name="SHARED_FORMULA_6_93_6_93_4" localSheetId="3">ROUND(#REF!*#REF!,2)</definedName>
    <definedName name="SHARED_FORMULA_6_93_6_93_4">ROUND(#REF!*#REF!,2)</definedName>
    <definedName name="SHARED_FORMULA_7_130_7_130_3" localSheetId="3">#REF!/#REF!*100</definedName>
    <definedName name="SHARED_FORMULA_7_130_7_130_3">#REF!/#REF!*100</definedName>
    <definedName name="SHARED_FORMULA_7_154_7_154_3" localSheetId="3">#REF!/#REF!*100</definedName>
    <definedName name="SHARED_FORMULA_7_154_7_154_3">#REF!/#REF!*100</definedName>
    <definedName name="SHARED_FORMULA_7_192_7_192_3" localSheetId="3">#REF!/#REF!*100</definedName>
    <definedName name="SHARED_FORMULA_7_192_7_192_3">#REF!/#REF!*100</definedName>
    <definedName name="SHARED_FORMULA_7_212_7_212_3" localSheetId="3">#REF!/#REF!*100</definedName>
    <definedName name="SHARED_FORMULA_7_212_7_212_3">#REF!/#REF!*100</definedName>
    <definedName name="SHARED_FORMULA_7_238_7_238_3" localSheetId="3">#REF!/#REF!*100</definedName>
    <definedName name="SHARED_FORMULA_7_238_7_238_3">#REF!/#REF!*100</definedName>
    <definedName name="SHARED_FORMULA_7_247_7_247_3" localSheetId="3">#REF!/#REF!*100</definedName>
    <definedName name="SHARED_FORMULA_7_247_7_247_3">#REF!/#REF!*100</definedName>
    <definedName name="SHARED_FORMULA_7_292_7_292_3" localSheetId="3">#REF!/#REF!*100</definedName>
    <definedName name="SHARED_FORMULA_7_292_7_292_3">#REF!/#REF!*100</definedName>
    <definedName name="SHARED_FORMULA_7_311_7_311_3" localSheetId="3">#REF!/#REF!*100</definedName>
    <definedName name="SHARED_FORMULA_7_311_7_311_3">#REF!/#REF!*100</definedName>
    <definedName name="SHARED_FORMULA_7_324_7_324_3" localSheetId="3">#REF!/#REF!*100</definedName>
    <definedName name="SHARED_FORMULA_7_324_7_324_3">#REF!/#REF!*100</definedName>
    <definedName name="SHARED_FORMULA_7_334_7_334_3" localSheetId="3">#REF!/#REF!*100</definedName>
    <definedName name="SHARED_FORMULA_7_334_7_334_3">#REF!/#REF!*100</definedName>
    <definedName name="SHARED_FORMULA_7_354_7_354_3" localSheetId="3">#REF!/#REF!*100</definedName>
    <definedName name="SHARED_FORMULA_7_354_7_354_3">#REF!/#REF!*100</definedName>
    <definedName name="SHARED_FORMULA_7_369_7_369_3" localSheetId="3">#REF!/#REF!*100</definedName>
    <definedName name="SHARED_FORMULA_7_369_7_369_3">#REF!/#REF!*100</definedName>
    <definedName name="SHARED_FORMULA_7_401_7_401_3" localSheetId="3">#REF!/#REF!*100</definedName>
    <definedName name="SHARED_FORMULA_7_401_7_401_3">#REF!/#REF!*100</definedName>
    <definedName name="SHARED_FORMULA_7_43_7_43_3" localSheetId="3">#REF!/#REF!*100</definedName>
    <definedName name="SHARED_FORMULA_7_43_7_43_3">#REF!/#REF!*100</definedName>
    <definedName name="SHARED_FORMULA_7_433_7_433_3" localSheetId="3">#REF!/#REF!*100</definedName>
    <definedName name="SHARED_FORMULA_7_433_7_433_3">#REF!/#REF!*100</definedName>
    <definedName name="SHARED_FORMULA_7_465_7_465_3" localSheetId="3">#REF!/#REF!*100</definedName>
    <definedName name="SHARED_FORMULA_7_465_7_465_3">#REF!/#REF!*100</definedName>
    <definedName name="SHARED_FORMULA_7_473_7_473_3" localSheetId="3">#REF!/#REF!*100</definedName>
    <definedName name="SHARED_FORMULA_7_473_7_473_3">#REF!/#REF!*100</definedName>
    <definedName name="SHARED_FORMULA_7_496_7_496_3" localSheetId="3">#REF!/#REF!*100</definedName>
    <definedName name="SHARED_FORMULA_7_496_7_496_3">#REF!/#REF!*100</definedName>
    <definedName name="SHARED_FORMULA_7_539_7_539_3" localSheetId="3">#REF!/#REF!*100</definedName>
    <definedName name="SHARED_FORMULA_7_539_7_539_3">#REF!/#REF!*100</definedName>
    <definedName name="SHARED_FORMULA_7_547_7_547_3" localSheetId="3">#REF!/#REF!*100</definedName>
    <definedName name="SHARED_FORMULA_7_547_7_547_3">#REF!/#REF!*100</definedName>
    <definedName name="SHARED_FORMULA_7_601_7_601_3" localSheetId="3">#REF!/#REF!*100</definedName>
    <definedName name="SHARED_FORMULA_7_601_7_601_3">#REF!/#REF!*100</definedName>
    <definedName name="SHARED_FORMULA_7_66_7_66_3" localSheetId="3">#REF!/#REF!*100</definedName>
    <definedName name="SHARED_FORMULA_7_66_7_66_3">#REF!/#REF!*100</definedName>
    <definedName name="SHARED_FORMULA_7_76_7_76_3" localSheetId="3">#REF!/#REF!*100</definedName>
    <definedName name="SHARED_FORMULA_7_76_7_76_3">#REF!/#REF!*100</definedName>
    <definedName name="SHARED_FORMULA_8_19_8_19_0" localSheetId="3">#REF!*#REF!</definedName>
    <definedName name="SHARED_FORMULA_8_19_8_19_0">#REF!*#REF!</definedName>
    <definedName name="_xlnm.Print_Titles" localSheetId="1">'Cronograma Mensal'!$A:$D</definedName>
    <definedName name="_xlnm.Print_Titles" localSheetId="0">'Orçamento'!$13:$13</definedName>
    <definedName name="_xlnm.Print_Titles" localSheetId="2">'Resumo'!$1:$15</definedName>
    <definedName name="Z_2483EC8A_7597_461B_9CFC_2FA94ACA4DFB_.wvu.FilterData" localSheetId="0" hidden="1">'Orçamento'!$A$13:$I$615</definedName>
    <definedName name="Z_29968698_A86A_456F_9240_BB3FE00129DB__wvu_FilterData" localSheetId="0">'Orçamento'!$A$13:$J$615</definedName>
    <definedName name="Z_30999B9E_2E65_4663_976F_9A54CE05102E__wvu_FilterData" localSheetId="0">'Orçamento'!$A$13:$J$615</definedName>
    <definedName name="Z_30999B9E_2E65_4663_976F_9A54CE05102E__wvu_PrintArea" localSheetId="1">'Cronograma Mensal'!$A$1:$P$66</definedName>
    <definedName name="Z_30999B9E_2E65_4663_976F_9A54CE05102E__wvu_PrintArea" localSheetId="0">'Orçamento'!$A$1:$I$621</definedName>
    <definedName name="Z_30999B9E_2E65_4663_976F_9A54CE05102E__wvu_PrintArea" localSheetId="2">'Resumo'!$A$1:$E$47</definedName>
    <definedName name="Z_30999B9E_2E65_4663_976F_9A54CE05102E__wvu_PrintTitles" localSheetId="0">'Orçamento'!$1:$13</definedName>
    <definedName name="Z_30999B9E_2E65_4663_976F_9A54CE05102E__wvu_PrintTitles" localSheetId="2">'Resumo'!$1:$15</definedName>
    <definedName name="Z_37FA8F07_9D7A_418D_BC30_0AE0C3739A19__wvu_FilterData" localSheetId="0">'Orçamento'!$A$13:$I$612</definedName>
    <definedName name="Z_37FA8F07_9D7A_418D_BC30_0AE0C3739A19__wvu_PrintArea" localSheetId="1">'Cronograma Mensal'!$A$1:$P$66</definedName>
    <definedName name="Z_37FA8F07_9D7A_418D_BC30_0AE0C3739A19__wvu_PrintArea" localSheetId="2">'Resumo'!$A$1:$E$47</definedName>
    <definedName name="Z_37FA8F07_9D7A_418D_BC30_0AE0C3739A19__wvu_PrintTitles" localSheetId="2">'Resumo'!$1:$15</definedName>
    <definedName name="Z_3B8348FD_7A00_44FD_ACF5_E6A19592872E_.wvu.Cols" localSheetId="1" hidden="1">'Cronograma Mensal'!$E:$H</definedName>
    <definedName name="Z_3B8348FD_7A00_44FD_ACF5_E6A19592872E_.wvu.Cols" localSheetId="0" hidden="1">'Orçamento'!$C:$C</definedName>
    <definedName name="Z_3B8348FD_7A00_44FD_ACF5_E6A19592872E_.wvu.FilterData" localSheetId="0" hidden="1">'Orçamento'!$A$13:$I$615</definedName>
    <definedName name="Z_3B8348FD_7A00_44FD_ACF5_E6A19592872E_.wvu.PrintArea" localSheetId="1" hidden="1">'Cronograma Mensal'!$A$1:$V$67</definedName>
    <definedName name="Z_3B8348FD_7A00_44FD_ACF5_E6A19592872E_.wvu.PrintArea" localSheetId="0" hidden="1">'Orçamento'!$A$1:$I$621</definedName>
    <definedName name="Z_3B8348FD_7A00_44FD_ACF5_E6A19592872E_.wvu.PrintArea" localSheetId="2" hidden="1">'Resumo'!$A$1:$E$47</definedName>
    <definedName name="Z_3B8348FD_7A00_44FD_ACF5_E6A19592872E_.wvu.PrintTitles" localSheetId="1" hidden="1">'Cronograma Mensal'!$A:$D</definedName>
    <definedName name="Z_3B8348FD_7A00_44FD_ACF5_E6A19592872E_.wvu.PrintTitles" localSheetId="0" hidden="1">'Orçamento'!$13:$13</definedName>
    <definedName name="Z_3B8348FD_7A00_44FD_ACF5_E6A19592872E_.wvu.PrintTitles" localSheetId="2" hidden="1">'Resumo'!$1:$15</definedName>
    <definedName name="Z_50160325_FDD6_4995_897D_2F4F0C6430EC__wvu_FilterData" localSheetId="0">'Orçamento'!$A$13:$I$612</definedName>
    <definedName name="Z_50160325_FDD6_4995_897D_2F4F0C6430EC__wvu_PrintArea" localSheetId="1">'Cronograma Mensal'!$A$1:$P$66</definedName>
    <definedName name="Z_50160325_FDD6_4995_897D_2F4F0C6430EC__wvu_PrintArea" localSheetId="0">'Orçamento'!$A$1:$I$621</definedName>
    <definedName name="Z_50160325_FDD6_4995_897D_2F4F0C6430EC__wvu_PrintArea" localSheetId="2">'Resumo'!$A$1:$E$47</definedName>
    <definedName name="Z_50160325_FDD6_4995_897D_2F4F0C6430EC__wvu_PrintTitles" localSheetId="0">'Orçamento'!$1:$13</definedName>
    <definedName name="Z_50160325_FDD6_4995_897D_2F4F0C6430EC__wvu_PrintTitles" localSheetId="2">'Resumo'!$1:$15</definedName>
    <definedName name="Z_51679F6D_52C9_495E_8CE0_A4AA589D4632__wvu_FilterData" localSheetId="0">'Orçamento'!$A$13:$I$612</definedName>
    <definedName name="Z_65A89EDC_E2EF_4E49_9370_82AFDB881213__wvu_FilterData" localSheetId="0">'Orçamento'!$A$13:$I$612</definedName>
    <definedName name="Z_8EC65F00_94CE_4AAC_901F_0F1A78C19FA2__wvu_FilterData" localSheetId="0">'Orçamento'!$A$13:$I$612</definedName>
    <definedName name="Z_B535EED3_096A_4559_AE37_6359A35C71B4_.wvu.Cols" localSheetId="1" hidden="1">'Cronograma Mensal'!$E:$H</definedName>
    <definedName name="Z_B535EED3_096A_4559_AE37_6359A35C71B4_.wvu.Cols" localSheetId="0" hidden="1">'Orçamento'!$C:$C,'Orçamento'!#REF!</definedName>
    <definedName name="Z_B535EED3_096A_4559_AE37_6359A35C71B4_.wvu.FilterData" localSheetId="0" hidden="1">'Orçamento'!$A$13:$J$615</definedName>
    <definedName name="Z_B535EED3_096A_4559_AE37_6359A35C71B4_.wvu.PrintArea" localSheetId="1" hidden="1">'Cronograma Mensal'!$A$1:$V$67</definedName>
    <definedName name="Z_B535EED3_096A_4559_AE37_6359A35C71B4_.wvu.PrintArea" localSheetId="0" hidden="1">'Orçamento'!$A$1:$I$621</definedName>
    <definedName name="Z_B535EED3_096A_4559_AE37_6359A35C71B4_.wvu.PrintArea" localSheetId="2" hidden="1">'Resumo'!$A$1:$E$47</definedName>
    <definedName name="Z_B535EED3_096A_4559_AE37_6359A35C71B4_.wvu.PrintTitles" localSheetId="1" hidden="1">'Cronograma Mensal'!$A:$D</definedName>
    <definedName name="Z_B535EED3_096A_4559_AE37_6359A35C71B4_.wvu.PrintTitles" localSheetId="0" hidden="1">'Orçamento'!$13:$13</definedName>
    <definedName name="Z_B535EED3_096A_4559_AE37_6359A35C71B4_.wvu.PrintTitles" localSheetId="2" hidden="1">'Resumo'!$1:$15</definedName>
    <definedName name="Z_CC09A366_C6A3_4857_97A0_64EABF22978D__wvu_FilterData" localSheetId="0">'Orçamento'!$A$13:$J$615</definedName>
    <definedName name="Z_CE6D2F78_279A_48FF_B90B_4CA40BF0D3DA__wvu_FilterData" localSheetId="0">'Orçamento'!$A$13:$J$615</definedName>
    <definedName name="Z_CE6D2F78_279A_48FF_B90B_4CA40BF0D3DA__wvu_PrintArea" localSheetId="1">'Cronograma Mensal'!$A$1:$P$66</definedName>
    <definedName name="Z_CE6D2F78_279A_48FF_B90B_4CA40BF0D3DA__wvu_PrintArea" localSheetId="0">'Orçamento'!$A$1:$I$621</definedName>
    <definedName name="Z_CE6D2F78_279A_48FF_B90B_4CA40BF0D3DA__wvu_PrintArea" localSheetId="2">'Resumo'!$A$1:$E$47</definedName>
    <definedName name="Z_CE6D2F78_279A_48FF_B90B_4CA40BF0D3DA__wvu_PrintTitles" localSheetId="0">'Orçamento'!$1:$13</definedName>
    <definedName name="Z_CE6D2F78_279A_48FF_B90B_4CA40BF0D3DA__wvu_PrintTitles" localSheetId="2">'Resumo'!$1:$15</definedName>
  </definedNames>
  <calcPr fullCalcOnLoad="1"/>
</workbook>
</file>

<file path=xl/sharedStrings.xml><?xml version="1.0" encoding="utf-8"?>
<sst xmlns="http://schemas.openxmlformats.org/spreadsheetml/2006/main" count="2758" uniqueCount="1360">
  <si>
    <t xml:space="preserve">OBRA: </t>
  </si>
  <si>
    <t xml:space="preserve">Tipo de Intervenção: </t>
  </si>
  <si>
    <t>Área de intervenção:</t>
  </si>
  <si>
    <t>Endereço :</t>
  </si>
  <si>
    <t>Investimento:</t>
  </si>
  <si>
    <t xml:space="preserve">TAB.  REF.: </t>
  </si>
  <si>
    <t>Saldo</t>
  </si>
  <si>
    <t>TOTAL</t>
  </si>
  <si>
    <t>ITEM</t>
  </si>
  <si>
    <t>Ref.</t>
  </si>
  <si>
    <t>DESCRIÇÃO DOS SERVIÇOS</t>
  </si>
  <si>
    <t>Un.</t>
  </si>
  <si>
    <t>Qtd.</t>
  </si>
  <si>
    <t xml:space="preserve">% </t>
  </si>
  <si>
    <t>%</t>
  </si>
  <si>
    <t>R$</t>
  </si>
  <si>
    <t>01.01</t>
  </si>
  <si>
    <t>01.01.01</t>
  </si>
  <si>
    <t>01.01.02</t>
  </si>
  <si>
    <t>01.01.03</t>
  </si>
  <si>
    <t>Composição 1</t>
  </si>
  <si>
    <t>16.06.059</t>
  </si>
  <si>
    <t>01.10.001</t>
  </si>
  <si>
    <t>01.02</t>
  </si>
  <si>
    <t>SERVIÇOS TÉCNICOS</t>
  </si>
  <si>
    <t>01.02.01</t>
  </si>
  <si>
    <t>02.01</t>
  </si>
  <si>
    <t>02.01.01</t>
  </si>
  <si>
    <t>02.01.02</t>
  </si>
  <si>
    <t>02.02</t>
  </si>
  <si>
    <t>02.02.01</t>
  </si>
  <si>
    <t>02.02.02</t>
  </si>
  <si>
    <t>02.03</t>
  </si>
  <si>
    <t>02.03.01</t>
  </si>
  <si>
    <t>02.03.02</t>
  </si>
  <si>
    <t>02.03.03</t>
  </si>
  <si>
    <t>03.01</t>
  </si>
  <si>
    <t>03.01.01</t>
  </si>
  <si>
    <t>03.01.02</t>
  </si>
  <si>
    <t>03.01.03</t>
  </si>
  <si>
    <t>03.01.04</t>
  </si>
  <si>
    <t>03.01.05</t>
  </si>
  <si>
    <t>03.01.06</t>
  </si>
  <si>
    <t>03.01.07</t>
  </si>
  <si>
    <t>03.01.08</t>
  </si>
  <si>
    <t>03.01.09</t>
  </si>
  <si>
    <t>03.01.10</t>
  </si>
  <si>
    <t>06.03.001</t>
  </si>
  <si>
    <t>03.02</t>
  </si>
  <si>
    <t>03.02.01</t>
  </si>
  <si>
    <t>03.02.02</t>
  </si>
  <si>
    <t>03.02.03</t>
  </si>
  <si>
    <t>03.02.04</t>
  </si>
  <si>
    <t>03.02.05</t>
  </si>
  <si>
    <t>03.03</t>
  </si>
  <si>
    <t>03.03.01</t>
  </si>
  <si>
    <t>03.03.02</t>
  </si>
  <si>
    <t>04.01</t>
  </si>
  <si>
    <t>04.01.01</t>
  </si>
  <si>
    <t>04.01.02</t>
  </si>
  <si>
    <t>04.01.03</t>
  </si>
  <si>
    <t>04.02</t>
  </si>
  <si>
    <t>04.02.01</t>
  </si>
  <si>
    <t>04.03</t>
  </si>
  <si>
    <t>04.03.01</t>
  </si>
  <si>
    <t>04.04</t>
  </si>
  <si>
    <t>04.04.01</t>
  </si>
  <si>
    <t>05.01</t>
  </si>
  <si>
    <t>05.01.01</t>
  </si>
  <si>
    <t>05.02</t>
  </si>
  <si>
    <t>05.02.01</t>
  </si>
  <si>
    <t>05.03</t>
  </si>
  <si>
    <t>05.03.01</t>
  </si>
  <si>
    <t>06.01</t>
  </si>
  <si>
    <t>06.01.01</t>
  </si>
  <si>
    <t>06.01.02</t>
  </si>
  <si>
    <t>06.01.03</t>
  </si>
  <si>
    <t>06.02</t>
  </si>
  <si>
    <t>06.02.01</t>
  </si>
  <si>
    <t>06.02.02</t>
  </si>
  <si>
    <t>06.02.03</t>
  </si>
  <si>
    <t>06.03</t>
  </si>
  <si>
    <t>06.03.01</t>
  </si>
  <si>
    <t>06.03.02</t>
  </si>
  <si>
    <t>06.03.03</t>
  </si>
  <si>
    <t>07.01</t>
  </si>
  <si>
    <t>07.01.01</t>
  </si>
  <si>
    <t>07.02.016</t>
  </si>
  <si>
    <t>07.01.02</t>
  </si>
  <si>
    <t>15.01.004</t>
  </si>
  <si>
    <t>07.01.03</t>
  </si>
  <si>
    <t>07.01.04</t>
  </si>
  <si>
    <t>07.01.05</t>
  </si>
  <si>
    <t>07.01.07</t>
  </si>
  <si>
    <t>07.01.08</t>
  </si>
  <si>
    <t>07.01.09</t>
  </si>
  <si>
    <t>07.02</t>
  </si>
  <si>
    <t>07.02.01</t>
  </si>
  <si>
    <t>07.02.02</t>
  </si>
  <si>
    <t>IMPERMEABILIZAÇÃO</t>
  </si>
  <si>
    <t>08.01</t>
  </si>
  <si>
    <t>08.01.01</t>
  </si>
  <si>
    <t>08.01.02</t>
  </si>
  <si>
    <t>08.02.016</t>
  </si>
  <si>
    <t>08.01.03</t>
  </si>
  <si>
    <t>08.02.017</t>
  </si>
  <si>
    <t>08.01.04</t>
  </si>
  <si>
    <t>08.01.05</t>
  </si>
  <si>
    <t>08.01.06</t>
  </si>
  <si>
    <t>08.01.07</t>
  </si>
  <si>
    <t>un</t>
  </si>
  <si>
    <t>08.02</t>
  </si>
  <si>
    <t>08.02.01</t>
  </si>
  <si>
    <t>08.02.02</t>
  </si>
  <si>
    <t>16.08.028</t>
  </si>
  <si>
    <t>SERVIÇOS DE REDE DE ÁGUAS PLUVIAIS</t>
  </si>
  <si>
    <t>INSTALAÇÃO ELÉTRICA</t>
  </si>
  <si>
    <t>09.01</t>
  </si>
  <si>
    <t>09.01.01</t>
  </si>
  <si>
    <t>09.01.02</t>
  </si>
  <si>
    <t>09.01.03</t>
  </si>
  <si>
    <t>09.01.04</t>
  </si>
  <si>
    <t>09.01.05</t>
  </si>
  <si>
    <t>09.01.06</t>
  </si>
  <si>
    <t>09.01.07</t>
  </si>
  <si>
    <t>09.01.08</t>
  </si>
  <si>
    <t>09.01.09</t>
  </si>
  <si>
    <t>09.01.10</t>
  </si>
  <si>
    <t>09.01.11</t>
  </si>
  <si>
    <t>09.01.12</t>
  </si>
  <si>
    <t>09.01.13</t>
  </si>
  <si>
    <t>09.01.14</t>
  </si>
  <si>
    <t>09.02</t>
  </si>
  <si>
    <t>09.02.01</t>
  </si>
  <si>
    <t>09.02.02</t>
  </si>
  <si>
    <t>09.02.03</t>
  </si>
  <si>
    <t>09.02.04</t>
  </si>
  <si>
    <t>09.02.05</t>
  </si>
  <si>
    <t>09.13.032</t>
  </si>
  <si>
    <t>09.02.06</t>
  </si>
  <si>
    <t>09.02.07</t>
  </si>
  <si>
    <t>10.01</t>
  </si>
  <si>
    <t>10.01.01</t>
  </si>
  <si>
    <t>11.01</t>
  </si>
  <si>
    <t>11.01.01</t>
  </si>
  <si>
    <t>11.01.02</t>
  </si>
  <si>
    <t>11.02</t>
  </si>
  <si>
    <t>11.02.01</t>
  </si>
  <si>
    <t>11.02.03</t>
  </si>
  <si>
    <t>11.02.04</t>
  </si>
  <si>
    <t>11.02.05</t>
  </si>
  <si>
    <t>11.03</t>
  </si>
  <si>
    <t>11.03.01</t>
  </si>
  <si>
    <t>11.03.02</t>
  </si>
  <si>
    <t>11.03.03</t>
  </si>
  <si>
    <t>11.03.04</t>
  </si>
  <si>
    <t>12.01</t>
  </si>
  <si>
    <t>12.01.01</t>
  </si>
  <si>
    <t>12.01.02</t>
  </si>
  <si>
    <t>13.01</t>
  </si>
  <si>
    <t>13.01.01</t>
  </si>
  <si>
    <t>13.01.02</t>
  </si>
  <si>
    <t>13.01.04</t>
  </si>
  <si>
    <t>ESQUADRIAS</t>
  </si>
  <si>
    <t>15.03.021</t>
  </si>
  <si>
    <t>SERVIÇOS COMPLEMENTARES</t>
  </si>
  <si>
    <t>14.01</t>
  </si>
  <si>
    <t>14.01.01</t>
  </si>
  <si>
    <t>14.01.02</t>
  </si>
  <si>
    <t>14.01.03</t>
  </si>
  <si>
    <t>16.13.010</t>
  </si>
  <si>
    <t>16.02.029</t>
  </si>
  <si>
    <t>LIMPEZA FINAL DE OBRA</t>
  </si>
  <si>
    <t>16.11.005</t>
  </si>
  <si>
    <t>TAB.  REF.:</t>
  </si>
  <si>
    <t>Item</t>
  </si>
  <si>
    <t>Descrição</t>
  </si>
  <si>
    <t>Peso</t>
  </si>
  <si>
    <t>Valor do Serviço</t>
  </si>
  <si>
    <t>Sub-Total</t>
  </si>
  <si>
    <t>Total Geral</t>
  </si>
  <si>
    <t xml:space="preserve">Endereço : </t>
  </si>
  <si>
    <t>UN</t>
  </si>
  <si>
    <t>Código</t>
  </si>
  <si>
    <t>Unidade</t>
  </si>
  <si>
    <t>Preço</t>
  </si>
  <si>
    <t>H</t>
  </si>
  <si>
    <t>KG</t>
  </si>
  <si>
    <t>06.03.04</t>
  </si>
  <si>
    <t>06.03.05</t>
  </si>
  <si>
    <t>06.05</t>
  </si>
  <si>
    <t>06.05.01</t>
  </si>
  <si>
    <t>01.02.02</t>
  </si>
  <si>
    <t>01.02.03</t>
  </si>
  <si>
    <t>01.02.04</t>
  </si>
  <si>
    <t>01.02.05</t>
  </si>
  <si>
    <t>COBERTURA E IMPERMEABILIZAÇÃO</t>
  </si>
  <si>
    <t>10.01.02</t>
  </si>
  <si>
    <t>11.04</t>
  </si>
  <si>
    <t>11.04.01</t>
  </si>
  <si>
    <t>11.04.02</t>
  </si>
  <si>
    <t>04.01.04</t>
  </si>
  <si>
    <t>15.01</t>
  </si>
  <si>
    <t>15.01.01</t>
  </si>
  <si>
    <t>15.01.02</t>
  </si>
  <si>
    <t>15.01.03</t>
  </si>
  <si>
    <t>15.02</t>
  </si>
  <si>
    <t>15.02.01</t>
  </si>
  <si>
    <t>15.02.02</t>
  </si>
  <si>
    <t>15.02.03</t>
  </si>
  <si>
    <t>15.03.01</t>
  </si>
  <si>
    <t>15.03.02</t>
  </si>
  <si>
    <t>15.03.03</t>
  </si>
  <si>
    <t>15.04.01</t>
  </si>
  <si>
    <t>15.04.03</t>
  </si>
  <si>
    <t>15.05.01</t>
  </si>
  <si>
    <t>15.05.02</t>
  </si>
  <si>
    <t>15.05.03</t>
  </si>
  <si>
    <t>15.05.04</t>
  </si>
  <si>
    <t>15.05.05</t>
  </si>
  <si>
    <t>15.05.06</t>
  </si>
  <si>
    <t>15.03</t>
  </si>
  <si>
    <t>15.04</t>
  </si>
  <si>
    <t>15.05</t>
  </si>
  <si>
    <t>15.04.02</t>
  </si>
  <si>
    <t>15.02.025</t>
  </si>
  <si>
    <t>03.03.03</t>
  </si>
  <si>
    <t>03.03.04</t>
  </si>
  <si>
    <t>03.03.05</t>
  </si>
  <si>
    <t>03.03.06</t>
  </si>
  <si>
    <t>11.02.02</t>
  </si>
  <si>
    <t>16.01.016</t>
  </si>
  <si>
    <t>13.01.03</t>
  </si>
  <si>
    <t>15.01.04</t>
  </si>
  <si>
    <t>15.01.05</t>
  </si>
  <si>
    <t>15.01.06</t>
  </si>
  <si>
    <t>15.01.07</t>
  </si>
  <si>
    <t>06.03.06</t>
  </si>
  <si>
    <t>06.03.07</t>
  </si>
  <si>
    <t>06.05.02</t>
  </si>
  <si>
    <t>02.02.03</t>
  </si>
  <si>
    <t>07.01.06</t>
  </si>
  <si>
    <t>03.02.06</t>
  </si>
  <si>
    <t>02.01.03</t>
  </si>
  <si>
    <t>02.01.04</t>
  </si>
  <si>
    <t>03.03.07</t>
  </si>
  <si>
    <t>08.14.062</t>
  </si>
  <si>
    <t>M2</t>
  </si>
  <si>
    <t>M3</t>
  </si>
  <si>
    <t>15.05.07</t>
  </si>
  <si>
    <t>15.05.08</t>
  </si>
  <si>
    <t>Custo Total</t>
  </si>
  <si>
    <t>03.01.200</t>
  </si>
  <si>
    <t>03.01.240</t>
  </si>
  <si>
    <t>03.04</t>
  </si>
  <si>
    <t>03.05</t>
  </si>
  <si>
    <t>04.05</t>
  </si>
  <si>
    <t>04.09.140</t>
  </si>
  <si>
    <t>04.40.010</t>
  </si>
  <si>
    <t>10.02</t>
  </si>
  <si>
    <t>11.05</t>
  </si>
  <si>
    <t>11.18.180</t>
  </si>
  <si>
    <t>14.02</t>
  </si>
  <si>
    <t>14.03</t>
  </si>
  <si>
    <t>14.04</t>
  </si>
  <si>
    <t>14.05</t>
  </si>
  <si>
    <t>14.20.020</t>
  </si>
  <si>
    <t>17.01</t>
  </si>
  <si>
    <t>21.02.271</t>
  </si>
  <si>
    <t>21.10.071</t>
  </si>
  <si>
    <t>21.20.300</t>
  </si>
  <si>
    <t>22.03.030</t>
  </si>
  <si>
    <t>23.08.080</t>
  </si>
  <si>
    <t>23.20.170</t>
  </si>
  <si>
    <t>24.03.200</t>
  </si>
  <si>
    <t>24.03.410</t>
  </si>
  <si>
    <t>26.03.090</t>
  </si>
  <si>
    <t>26.04.010</t>
  </si>
  <si>
    <t>30.04.060</t>
  </si>
  <si>
    <t>30.08.040</t>
  </si>
  <si>
    <t>33.02.060</t>
  </si>
  <si>
    <t>34.05.260</t>
  </si>
  <si>
    <t>35.07.020</t>
  </si>
  <si>
    <t>38.01.100</t>
  </si>
  <si>
    <t>38.01.140</t>
  </si>
  <si>
    <t>38.01.160</t>
  </si>
  <si>
    <t>38.01.180</t>
  </si>
  <si>
    <t>38.04.040</t>
  </si>
  <si>
    <t>38.19.030</t>
  </si>
  <si>
    <t>38.19.040</t>
  </si>
  <si>
    <t>38.21.320</t>
  </si>
  <si>
    <t>38.22.630</t>
  </si>
  <si>
    <t>39.18.100</t>
  </si>
  <si>
    <t>39.18.120</t>
  </si>
  <si>
    <t>40.02.080</t>
  </si>
  <si>
    <t>40.02.600</t>
  </si>
  <si>
    <t>40.07.010</t>
  </si>
  <si>
    <t>40.07.040</t>
  </si>
  <si>
    <t>41.05.710</t>
  </si>
  <si>
    <t>41.05.720</t>
  </si>
  <si>
    <t>41.07.030</t>
  </si>
  <si>
    <t>41.07.070</t>
  </si>
  <si>
    <t>41.07.440</t>
  </si>
  <si>
    <t>41.12.050</t>
  </si>
  <si>
    <t>41.12.080</t>
  </si>
  <si>
    <t>41.13.200</t>
  </si>
  <si>
    <t>41.14.020</t>
  </si>
  <si>
    <t>41.14.620</t>
  </si>
  <si>
    <t>42.05.230</t>
  </si>
  <si>
    <t>42.05.380</t>
  </si>
  <si>
    <t>43.04.020</t>
  </si>
  <si>
    <t>44.03.010</t>
  </si>
  <si>
    <t>44.03.090</t>
  </si>
  <si>
    <t>44.03.180</t>
  </si>
  <si>
    <t>44.03.300</t>
  </si>
  <si>
    <t>44.03.360</t>
  </si>
  <si>
    <t>44.04.030</t>
  </si>
  <si>
    <t>44.06.300</t>
  </si>
  <si>
    <t>44.06.360</t>
  </si>
  <si>
    <t>44.06.520</t>
  </si>
  <si>
    <t>44.20.220</t>
  </si>
  <si>
    <t>44.20.620</t>
  </si>
  <si>
    <t>46.26.800</t>
  </si>
  <si>
    <t>47.20.080</t>
  </si>
  <si>
    <t>47.20.120</t>
  </si>
  <si>
    <t>49.06.010</t>
  </si>
  <si>
    <t>49.06.450</t>
  </si>
  <si>
    <t>49.14.030</t>
  </si>
  <si>
    <t>50.05.170</t>
  </si>
  <si>
    <t>50.05.230</t>
  </si>
  <si>
    <t>50.05.270</t>
  </si>
  <si>
    <t>50.10.120</t>
  </si>
  <si>
    <t>50.10.140</t>
  </si>
  <si>
    <t>61.10.310</t>
  </si>
  <si>
    <t>62.20.330</t>
  </si>
  <si>
    <t>66.08.100</t>
  </si>
  <si>
    <t>66.20.150</t>
  </si>
  <si>
    <t>66.20.170</t>
  </si>
  <si>
    <t>66.20.221</t>
  </si>
  <si>
    <t>69.09.250</t>
  </si>
  <si>
    <t>69.20.220</t>
  </si>
  <si>
    <t>69.20.290</t>
  </si>
  <si>
    <t>BDI</t>
  </si>
  <si>
    <t>Invest./Área:</t>
  </si>
  <si>
    <t>01.17.051</t>
  </si>
  <si>
    <t>97.02.193</t>
  </si>
  <si>
    <t>ADMINISTRAÇÃO LOCAL</t>
  </si>
  <si>
    <t>INSTALAÇÕES DE CANTEIRO</t>
  </si>
  <si>
    <t>01.03</t>
  </si>
  <si>
    <t>01.03.01</t>
  </si>
  <si>
    <t>01.03.02</t>
  </si>
  <si>
    <t>01.03.03</t>
  </si>
  <si>
    <t>01.03.04</t>
  </si>
  <si>
    <t>01.03.05</t>
  </si>
  <si>
    <t>01.03.06</t>
  </si>
  <si>
    <t>01.03.07</t>
  </si>
  <si>
    <t>01.03.08</t>
  </si>
  <si>
    <t>Descrição dos Serviços</t>
  </si>
  <si>
    <t xml:space="preserve">TOTAL  GERAL </t>
  </si>
  <si>
    <t>DEMONSTRATIVO DE COMPOSIÇÃO</t>
  </si>
  <si>
    <t>Global</t>
  </si>
  <si>
    <t>Prazo total da obra (meses)</t>
  </si>
  <si>
    <t>Dias Trabalhados/Mês</t>
  </si>
  <si>
    <t>Horas/dia (considerado para Engenheiro)</t>
  </si>
  <si>
    <t>Horas/dia (considerado para Técnico de Segurança do Trabalho)</t>
  </si>
  <si>
    <t>39.09.015</t>
  </si>
  <si>
    <t xml:space="preserve">Custo un. </t>
  </si>
  <si>
    <t>TOTAL GERAL</t>
  </si>
  <si>
    <t>VALOR TOTAL (sem BDI)</t>
  </si>
  <si>
    <t>VALOR TOTAL (com BDI)</t>
  </si>
  <si>
    <t>DISJUNTORES</t>
  </si>
  <si>
    <t>TOMADAS</t>
  </si>
  <si>
    <t>25.02.211</t>
  </si>
  <si>
    <t>41.11.711</t>
  </si>
  <si>
    <t xml:space="preserve">TOTAL GERAL COM BDI </t>
  </si>
  <si>
    <t>38.20.020</t>
  </si>
  <si>
    <t>Foi considerado arredondamento de duas casas decimais para Quantidade; Custo Unitário; BDI; Custo Total. Para os cálculos utilizamos arredondamento de duas casas decimais após a vírgula. As empresas Proponentes devem seguir a mesma regra para o preenchimento da planilha.</t>
  </si>
  <si>
    <t>02.02.091</t>
  </si>
  <si>
    <t>ELEMENTOS VAZADOS</t>
  </si>
  <si>
    <t>05.80.002</t>
  </si>
  <si>
    <t>06.02.026</t>
  </si>
  <si>
    <t>06.02.063</t>
  </si>
  <si>
    <t>06.03.020</t>
  </si>
  <si>
    <t>06.03.062</t>
  </si>
  <si>
    <t>07.03.135</t>
  </si>
  <si>
    <t>07.04.041</t>
  </si>
  <si>
    <t>08.02.002</t>
  </si>
  <si>
    <t>08.12.033</t>
  </si>
  <si>
    <t>08.12.034</t>
  </si>
  <si>
    <t>08.12.035</t>
  </si>
  <si>
    <t>08.14.063</t>
  </si>
  <si>
    <t>08.14.064</t>
  </si>
  <si>
    <t>08.15.002</t>
  </si>
  <si>
    <t>09.12.010</t>
  </si>
  <si>
    <t>09.82.028</t>
  </si>
  <si>
    <t>11.01.002</t>
  </si>
  <si>
    <t>11.03.006</t>
  </si>
  <si>
    <t>13.02.023</t>
  </si>
  <si>
    <t>13.02.053</t>
  </si>
  <si>
    <t>13.80.007</t>
  </si>
  <si>
    <t>16.06.078</t>
  </si>
  <si>
    <t>16.07.040</t>
  </si>
  <si>
    <t>16.48.015</t>
  </si>
  <si>
    <t>16.80.097</t>
  </si>
  <si>
    <t>19.01.062</t>
  </si>
  <si>
    <t>19.01.064</t>
  </si>
  <si>
    <t>37.24.042</t>
  </si>
  <si>
    <t>37.24.045</t>
  </si>
  <si>
    <t>44.02.062</t>
  </si>
  <si>
    <t>66.08.258</t>
  </si>
  <si>
    <t>70.02.001</t>
  </si>
  <si>
    <t>CONSTRUÇÃO</t>
  </si>
  <si>
    <t>RUA SERRA DO NORTE, 155, JD. ROSEMARY, ITAPEVI - SP</t>
  </si>
  <si>
    <t>ADMINISTRAÇÃO LOCAL E SERVIÇOS PRELIMINARES</t>
  </si>
  <si>
    <t>Projeto Executivo De Estrutura Em Formato A1 (fundação)</t>
  </si>
  <si>
    <t xml:space="preserve">KG    </t>
  </si>
  <si>
    <t xml:space="preserve">UN    </t>
  </si>
  <si>
    <t xml:space="preserve">M     </t>
  </si>
  <si>
    <t>Mão Obra:</t>
  </si>
  <si>
    <t>SubMO:</t>
  </si>
  <si>
    <t>Materiais:</t>
  </si>
  <si>
    <t>*BDI:</t>
  </si>
  <si>
    <t>TOTAL:</t>
  </si>
  <si>
    <t>Composição 2</t>
  </si>
  <si>
    <t>Ligação Provisória De Água Para Obra E Instalação Sanitária Provisória, Pequenas Obras - Inst. Mínima</t>
  </si>
  <si>
    <t>Coeficiente</t>
  </si>
  <si>
    <t>Sub Total</t>
  </si>
  <si>
    <t>FDE-Jul/19</t>
  </si>
  <si>
    <t>SERVENTE</t>
  </si>
  <si>
    <t>PEDREIRO</t>
  </si>
  <si>
    <t>CARPINTEIRO</t>
  </si>
  <si>
    <t>ENCANADOR</t>
  </si>
  <si>
    <t>AJUDANTE</t>
  </si>
  <si>
    <t>AREIA</t>
  </si>
  <si>
    <t>CIMENTO</t>
  </si>
  <si>
    <t>SINAPII</t>
  </si>
  <si>
    <t>LS: 122,00%</t>
  </si>
  <si>
    <t xml:space="preserve">Instalação / Ligação Provisória Elétrica Baixa Tensão P/ Canteiro De Obra, M3 Chave 100A, Carga 3Kwh, 20Cv Excl Forn. Medidor. </t>
  </si>
  <si>
    <t>ELETRICISTA</t>
  </si>
  <si>
    <t>Composição 4</t>
  </si>
  <si>
    <t>LAJE PRE-FABRICADA PAINEL ALVEOLAR CONCRETO PROTENDIDO H26,5-300KGF/M2</t>
  </si>
  <si>
    <t>m2</t>
  </si>
  <si>
    <t>PEDRISCO</t>
  </si>
  <si>
    <t>CONCRETO DOSADO (CONDIÇÃO A ) FCK 25 MPA</t>
  </si>
  <si>
    <t>Cotação</t>
  </si>
  <si>
    <t>LAJE PRE-FABRICADA PAINEL ALVEOLAR CONCRETO PROTENDIDO H26,5 - 300KGF/M2</t>
  </si>
  <si>
    <t>ADITIVO EXPANSOR</t>
  </si>
  <si>
    <t>CAMINHÃO GUINDASTE SOBRE PNEUS CAPAC.CARGA DE 60 TON</t>
  </si>
  <si>
    <t>Mão de Obra:</t>
  </si>
  <si>
    <t>Material:</t>
  </si>
  <si>
    <t>Composição 5</t>
  </si>
  <si>
    <t>LAJE PRE-FABRICADA PAINEL ALVEOLAR CONCRETO PROTENDIDO H26,5-400KGF/M2</t>
  </si>
  <si>
    <t>Composição 6</t>
  </si>
  <si>
    <t>LAJE PRE-FABRICADA PAINEL ALVEOLAR CONCRETO PROTENDIDO H40-500KGF/M2</t>
  </si>
  <si>
    <t>Composição 7</t>
  </si>
  <si>
    <t>SISTEMA DE AQUECIMENTO À GÁS (CHUVEIROS)</t>
  </si>
  <si>
    <t>unid.</t>
  </si>
  <si>
    <t>RESERVATÓRIO TÉRMICO VERTICAL - PRESSÃO DE TRABALHO 4,0 KG/CM² - VOLUME 500 l</t>
  </si>
  <si>
    <t>UNID.</t>
  </si>
  <si>
    <t>AQUECEDOR DE PASSAGEM 22,5 LITROS - GÁS GLP</t>
  </si>
  <si>
    <t>MOTOBOMBA POT. 1/2 CV (CORPO EM BRONZE) SISTEMA A GÁS</t>
  </si>
  <si>
    <t>QUADRO DE COMANDO DIGITAL - SISTEMA A GÁS</t>
  </si>
  <si>
    <t>MOTOBOMBA POT. 100 W - SISTEMA DE CIRCULAÇÃO DE REDE/RETORNO</t>
  </si>
  <si>
    <t>QUADRO DE COMANDO MECÂNICO - CIRCULAÇÃO DE REDE/RETORNO</t>
  </si>
  <si>
    <t>DUTO DE EXAUSTÃO E TERMINAL "T"</t>
  </si>
  <si>
    <t>Composição 8</t>
  </si>
  <si>
    <t>SISTEMA DE AQUECIMENTO - PISCINA</t>
  </si>
  <si>
    <t>TROCADOR DE CALOR AA/S 105</t>
  </si>
  <si>
    <t>MOTOBOMBA D'AGUA 2 CV</t>
  </si>
  <si>
    <t>MATERIAL HIDRÁULICO</t>
  </si>
  <si>
    <t>VB</t>
  </si>
  <si>
    <t>MATERIAL ELÉTRICO</t>
  </si>
  <si>
    <t>Composição 9</t>
  </si>
  <si>
    <t>SISTEMA DE FILTRAGEM - PISCINA</t>
  </si>
  <si>
    <t>FILTRO 950 - VAZÃO 35 M³/H</t>
  </si>
  <si>
    <t>MOTOBOMBA D'AGUA 3 CV</t>
  </si>
  <si>
    <t>ELEMENTO FILTRANTE - AREIA - 25 KG</t>
  </si>
  <si>
    <t>FDE-Jul/21</t>
  </si>
  <si>
    <t>LS: 120,87%</t>
  </si>
  <si>
    <t xml:space="preserve">MOVIMENTAÇÃO DE TERRA </t>
  </si>
  <si>
    <t>EDIFICAÇÃO</t>
  </si>
  <si>
    <t>MURETA E ABRIGO GÁS</t>
  </si>
  <si>
    <t xml:space="preserve">FUNDAÇÃO </t>
  </si>
  <si>
    <t>CONCRETO ARMADO PARA FUNDAÇÕES - BLOCOS</t>
  </si>
  <si>
    <t>CONCRETO ARMADO PARA FUNDAÇÕES - VIGA BALDRAME</t>
  </si>
  <si>
    <t>03.02.07</t>
  </si>
  <si>
    <t>03.02.08</t>
  </si>
  <si>
    <t>03.02.09</t>
  </si>
  <si>
    <t>03.03.08</t>
  </si>
  <si>
    <t>03.03.09</t>
  </si>
  <si>
    <t>FUNDAÇÃO DO CASTELO D´AGUA</t>
  </si>
  <si>
    <t>03.04.01</t>
  </si>
  <si>
    <t>03.04.02</t>
  </si>
  <si>
    <t>03.04.03</t>
  </si>
  <si>
    <t>03.04.04</t>
  </si>
  <si>
    <t>03.04.05</t>
  </si>
  <si>
    <t>03.04.06</t>
  </si>
  <si>
    <t>ABRIGO DE GÁS - BLOCOS</t>
  </si>
  <si>
    <t>03.05.01</t>
  </si>
  <si>
    <t>MURETA E ABRIGO DE GÁS - VIGAS BALDRAMES</t>
  </si>
  <si>
    <t>03.05.02</t>
  </si>
  <si>
    <t>03.05.03</t>
  </si>
  <si>
    <t>03.05.04</t>
  </si>
  <si>
    <t>03.05.05</t>
  </si>
  <si>
    <t>03.05.06</t>
  </si>
  <si>
    <t>SUPERESTRUTURA</t>
  </si>
  <si>
    <t>04.01.05</t>
  </si>
  <si>
    <t>CONCRETO ARMADO - PILARES</t>
  </si>
  <si>
    <t>04.02.02</t>
  </si>
  <si>
    <t>04.02.03</t>
  </si>
  <si>
    <t>04.02.04</t>
  </si>
  <si>
    <t>04.02.05</t>
  </si>
  <si>
    <t>04.02.06</t>
  </si>
  <si>
    <t>CONCRETO ARMADO - VIGAS</t>
  </si>
  <si>
    <t>CONCRETO ARMADO PARA VERGAS</t>
  </si>
  <si>
    <t>04.05.01</t>
  </si>
  <si>
    <t>04.05.02</t>
  </si>
  <si>
    <t>04.05.03</t>
  </si>
  <si>
    <t>04.05.04</t>
  </si>
  <si>
    <t>CONCRETO ARMADO - MURETA - PILAES</t>
  </si>
  <si>
    <t>04.04.02</t>
  </si>
  <si>
    <t>04.04.03</t>
  </si>
  <si>
    <t>04.04.04</t>
  </si>
  <si>
    <t>04.05.05</t>
  </si>
  <si>
    <t>04.05.06</t>
  </si>
  <si>
    <t>CONCRETO ARMADO - CASA DE GÁS - PILARES / VIGAS / LAJE</t>
  </si>
  <si>
    <t>SISTEMA DE VEDAÇÃO VERTICAL</t>
  </si>
  <si>
    <t xml:space="preserve">ALVENARIA DE VEDAÇÃO  </t>
  </si>
  <si>
    <t>ALVENARIA DA MURETA</t>
  </si>
  <si>
    <t>PORTAS DE MADEIRA</t>
  </si>
  <si>
    <t>06.01.04</t>
  </si>
  <si>
    <t>06.01.05</t>
  </si>
  <si>
    <t>06.01.06</t>
  </si>
  <si>
    <t>FERRAGENS E ACESSÓRIOS</t>
  </si>
  <si>
    <t>PORTAS DE ALUMÍNIO</t>
  </si>
  <si>
    <t>Porta De Correr De Alumínio, Com Duas Folhas Para Vidro, Incluso Vidro Liso Incolor, Fechadura E Puxador, Sem Alizar. Af_12/2019 (450X270)</t>
  </si>
  <si>
    <t>Porta De Correr De Alumínio, Com Duas Folhas Para Vidro, Incluso Vidro Liso Incolor, Fechadura E Puxador, Sem Alizar. Af_12/2019 (240X210)</t>
  </si>
  <si>
    <t>Porta Em Alumínio De Abrir Tipo Veneziana Com Guarnição, Fixação Com Parafusos - Fornecimento E Instalação. Af_12/2019 (120X170)</t>
  </si>
  <si>
    <t>Porta Em Alumínio De Abrir Tipo Veneziana Com Guarnição, Fixação Com Parafusos - Fornecimento E Instalação. Af_12/2019 (160+90X210)</t>
  </si>
  <si>
    <t>06.04</t>
  </si>
  <si>
    <t>06.04.01</t>
  </si>
  <si>
    <t>06.04.02</t>
  </si>
  <si>
    <t>06.04.03</t>
  </si>
  <si>
    <t>PORTAS DE VIDRO - PV</t>
  </si>
  <si>
    <t>06.05.03</t>
  </si>
  <si>
    <t>06.05.04</t>
  </si>
  <si>
    <t>06.05.05</t>
  </si>
  <si>
    <t>JANELAS DE ALUMÍNIO - JÁ</t>
  </si>
  <si>
    <t>06.05.06</t>
  </si>
  <si>
    <t>06.05.07</t>
  </si>
  <si>
    <t>06.05.08</t>
  </si>
  <si>
    <t>06.05.09</t>
  </si>
  <si>
    <t>06.05.10</t>
  </si>
  <si>
    <t>06.05.11</t>
  </si>
  <si>
    <t>06.05.12</t>
  </si>
  <si>
    <t>06.05.13</t>
  </si>
  <si>
    <t>06.05.14</t>
  </si>
  <si>
    <t>06.05.15</t>
  </si>
  <si>
    <t>06.05.16</t>
  </si>
  <si>
    <t>06.05.17</t>
  </si>
  <si>
    <t>06.06</t>
  </si>
  <si>
    <t>06.06.01</t>
  </si>
  <si>
    <t>06.06.02</t>
  </si>
  <si>
    <t>06.06.03</t>
  </si>
  <si>
    <t>06.06.04</t>
  </si>
  <si>
    <t>06.07</t>
  </si>
  <si>
    <t>06.07.01</t>
  </si>
  <si>
    <t>ESQUADRIA - GRADIL METÁLICO</t>
  </si>
  <si>
    <t>06.07.02</t>
  </si>
  <si>
    <t>06.07.03</t>
  </si>
  <si>
    <t>06.07.04</t>
  </si>
  <si>
    <t>SISTEMA DE COBERTURA</t>
  </si>
  <si>
    <t>Impermeabilizacao De Sub-Solos C/Arg Cim-Areia 1:3 Hidr Tinta Betuminosa - (vigas baldrames)</t>
  </si>
  <si>
    <t>REVESTIMENTO INTERNO E EXTERNO</t>
  </si>
  <si>
    <t>08.01.08</t>
  </si>
  <si>
    <t>08.01.09</t>
  </si>
  <si>
    <t>08.01.10</t>
  </si>
  <si>
    <t>08.01.11</t>
  </si>
  <si>
    <t>08.01.12</t>
  </si>
  <si>
    <t>Revestimento Cerâmico Para Paredes Internas Com Placas Tipo Esmaltada Extra De Dimensões 33X45 Cm Aplicadas Em Ambientes De Área Maior Que 5 M² Na Altura Inteira Das Paredes. Af_06/2014 - (branca)</t>
  </si>
  <si>
    <t>Revestimento Cerâmico Para Paredes Internas Com Placas Tipo Esmaltada Extra De Dimensões 20X20 Cm Aplicadas Em Ambientes De Área Maior Que 5 M² Na Altura Inteira Das Paredes. Af_06/2014 - (azul)</t>
  </si>
  <si>
    <t>Revestimento Cerâmico Para Paredes Internas Com Placas Tipo Esmaltada Extra De Dimensões 20X20 Cm Aplicadas Em Ambientes De Área Maior Que 5 M² Na Altura Inteira Das Paredes. Af_06/2014 - (vermelha)</t>
  </si>
  <si>
    <t>Revestimento Cerâmico Para Paredes Internas Com Placas Tipo Esmaltada Extra De Dimensões 20X20 Cm Aplicadas Em Ambientes De Área Maior Que 5 M² Na Altura Inteira Das Paredes. Af_06/2014 - (branco)</t>
  </si>
  <si>
    <t>Revestimento Cerâmico Para Paredes Internas Com Placas Tipo Esmaltada Extra De Dimensões 20X20 Cm Aplicadas Em Ambientes De Área Maior Que 5 M² Na Altura Inteira Das Paredes. Af_06/2014 - (amarelo)</t>
  </si>
  <si>
    <t xml:space="preserve">MURETA </t>
  </si>
  <si>
    <t>SISTEMA DE PISO</t>
  </si>
  <si>
    <t>PAVIMENTAÇÃO INTERNA</t>
  </si>
  <si>
    <t>Borracha Colada - Piso Tatil Direcional - AZUL</t>
  </si>
  <si>
    <t>Borracha Colada - Piso Tatil De Alerta - AZUL</t>
  </si>
  <si>
    <t>Borracha Colada - Piso Tatil De Alerta - AMARELO</t>
  </si>
  <si>
    <t>PAVIMENTAÇÃO EXTERNA</t>
  </si>
  <si>
    <t>Concreto Fck = 15Mpa, Traço 1:3,4:3,5 (Em Massa Seca De Cimento/ Areia Média/ Brita 1) - Preparo Mecânico Com Betoneira 400 L. Af_05/2021 - (RAMPA)</t>
  </si>
  <si>
    <t>Borracha Colada - Piso Tatil Direcional - (vermelho)</t>
  </si>
  <si>
    <t>Borracha Colada - Piso Tatil De Alerta - (vermelho)</t>
  </si>
  <si>
    <t>PINTURAS E ACABAMENTOS</t>
  </si>
  <si>
    <t>10.01.03</t>
  </si>
  <si>
    <t>10.01.04</t>
  </si>
  <si>
    <t>10.01.05</t>
  </si>
  <si>
    <t>10.01.06</t>
  </si>
  <si>
    <t>10.01.07</t>
  </si>
  <si>
    <t>10.01.08</t>
  </si>
  <si>
    <t>10.01.09</t>
  </si>
  <si>
    <t>Massa Corrida A Base De Pva (teto)</t>
  </si>
  <si>
    <t>Pintura Tinta De Acabamento (Pigmentada) Esmalte Sintético Acetinado Em Madeira, 2 Demãos. Af_01/2021 (roda meio)</t>
  </si>
  <si>
    <t>Pintura Tinta De Acabamento (Pigmentada) Esmalte Sintético Acetinado Em Madeira, 2 Demãos. Af_01/2021 (esquadria)</t>
  </si>
  <si>
    <t>MURETA</t>
  </si>
  <si>
    <t>10.02.01</t>
  </si>
  <si>
    <t>10.02.02</t>
  </si>
  <si>
    <t>11.01.03</t>
  </si>
  <si>
    <t>11.01.04</t>
  </si>
  <si>
    <t>11.01.05</t>
  </si>
  <si>
    <t>11.01.06</t>
  </si>
  <si>
    <t>11.01.07</t>
  </si>
  <si>
    <t>11.01.08</t>
  </si>
  <si>
    <t>11.01.09</t>
  </si>
  <si>
    <t>11.01.10</t>
  </si>
  <si>
    <t>11.01.11</t>
  </si>
  <si>
    <t>11.01.12</t>
  </si>
  <si>
    <t>11.01.13</t>
  </si>
  <si>
    <t>11.01.14</t>
  </si>
  <si>
    <t>11.01.15</t>
  </si>
  <si>
    <t>11.01.16</t>
  </si>
  <si>
    <t>11.01.17</t>
  </si>
  <si>
    <t>11.01.18</t>
  </si>
  <si>
    <t>11.01.19</t>
  </si>
  <si>
    <t>11.01.20</t>
  </si>
  <si>
    <t>11.01.21</t>
  </si>
  <si>
    <t>11.01.22</t>
  </si>
  <si>
    <t>11.01.23</t>
  </si>
  <si>
    <t>11.01.24</t>
  </si>
  <si>
    <t>11.01.25</t>
  </si>
  <si>
    <t>11.01.26</t>
  </si>
  <si>
    <t>11.01.27</t>
  </si>
  <si>
    <t>11.01.28</t>
  </si>
  <si>
    <t>11.01.29</t>
  </si>
  <si>
    <t>11.01.30</t>
  </si>
  <si>
    <t>11.01.31</t>
  </si>
  <si>
    <t>11.01.32</t>
  </si>
  <si>
    <t>11.01.33</t>
  </si>
  <si>
    <t>11.01.34</t>
  </si>
  <si>
    <t>11.01.35</t>
  </si>
  <si>
    <t>11.01.36</t>
  </si>
  <si>
    <t>11.01.37</t>
  </si>
  <si>
    <t>11.01.38</t>
  </si>
  <si>
    <t>11.01.39</t>
  </si>
  <si>
    <t>11.01.40</t>
  </si>
  <si>
    <t>11.01.41</t>
  </si>
  <si>
    <t>11.01.42</t>
  </si>
  <si>
    <t>11.01.43</t>
  </si>
  <si>
    <t>11.01.44</t>
  </si>
  <si>
    <t>11.01.45</t>
  </si>
  <si>
    <t>11.01.46</t>
  </si>
  <si>
    <t>TUBULAÇÕES E CONEXÕES DE PVC RÍGIDO</t>
  </si>
  <si>
    <t>11.01.47</t>
  </si>
  <si>
    <t>11.01.48</t>
  </si>
  <si>
    <t>11.01.49</t>
  </si>
  <si>
    <t>11.01.50</t>
  </si>
  <si>
    <t>11.01.51</t>
  </si>
  <si>
    <t>11.01.52</t>
  </si>
  <si>
    <t>11.01.53</t>
  </si>
  <si>
    <t>11.01.54</t>
  </si>
  <si>
    <t>11.01.55</t>
  </si>
  <si>
    <t>11.01.56</t>
  </si>
  <si>
    <t>11.01.57</t>
  </si>
  <si>
    <t>11.01.58</t>
  </si>
  <si>
    <t>11.01.59</t>
  </si>
  <si>
    <t>11.01.60</t>
  </si>
  <si>
    <t>11.02.06</t>
  </si>
  <si>
    <t>11.02.07</t>
  </si>
  <si>
    <t>11.02.08</t>
  </si>
  <si>
    <t>TUBULAÇÕES E CONEXÕES  - METAIS</t>
  </si>
  <si>
    <t xml:space="preserve">TUBULAÇÕES E CONEXÕES DE PVC </t>
  </si>
  <si>
    <t>12.01.03</t>
  </si>
  <si>
    <t>12.01.04</t>
  </si>
  <si>
    <t>12.01.05</t>
  </si>
  <si>
    <t>12.01.06</t>
  </si>
  <si>
    <t>12.01.07</t>
  </si>
  <si>
    <t>12.01.08</t>
  </si>
  <si>
    <t>ACESSÓRIOS</t>
  </si>
  <si>
    <t>INSTALAÇÃO SANITÁRIA</t>
  </si>
  <si>
    <t xml:space="preserve"> HIDRÁULICA</t>
  </si>
  <si>
    <t>11.03.05</t>
  </si>
  <si>
    <t>11.05.01</t>
  </si>
  <si>
    <t>11.05.02</t>
  </si>
  <si>
    <t>11.05.03</t>
  </si>
  <si>
    <t>11.05.04</t>
  </si>
  <si>
    <t>11.05.05</t>
  </si>
  <si>
    <t>11.05.06</t>
  </si>
  <si>
    <t>11.05.07</t>
  </si>
  <si>
    <t>11.05.08</t>
  </si>
  <si>
    <t>11.05.09</t>
  </si>
  <si>
    <t>11.05.10</t>
  </si>
  <si>
    <t>11.05.11</t>
  </si>
  <si>
    <t>11.05.12</t>
  </si>
  <si>
    <t>11.05.13</t>
  </si>
  <si>
    <t>11.05.14</t>
  </si>
  <si>
    <t>11.05.15</t>
  </si>
  <si>
    <t>11.05.16</t>
  </si>
  <si>
    <t>11.05.17</t>
  </si>
  <si>
    <t>11.05.18</t>
  </si>
  <si>
    <t>11.05.19</t>
  </si>
  <si>
    <t>11.05.20</t>
  </si>
  <si>
    <t>11.05.21</t>
  </si>
  <si>
    <t>11.05.22</t>
  </si>
  <si>
    <t>11.05.23</t>
  </si>
  <si>
    <t>11.05.24</t>
  </si>
  <si>
    <t>11.05.25</t>
  </si>
  <si>
    <t>11.05.26</t>
  </si>
  <si>
    <t>11.05.27</t>
  </si>
  <si>
    <t>11.05.28</t>
  </si>
  <si>
    <t>11.05.29</t>
  </si>
  <si>
    <t>11.05.30</t>
  </si>
  <si>
    <t>11.05.31</t>
  </si>
  <si>
    <t>11.05.32</t>
  </si>
  <si>
    <t>11.05.33</t>
  </si>
  <si>
    <t>11.05.34</t>
  </si>
  <si>
    <t>11.05.35</t>
  </si>
  <si>
    <t>11.05.36</t>
  </si>
  <si>
    <t>11.05.37</t>
  </si>
  <si>
    <t>11.05.38</t>
  </si>
  <si>
    <t>11.05.39</t>
  </si>
  <si>
    <t>11.05.40</t>
  </si>
  <si>
    <t>11.05.41</t>
  </si>
  <si>
    <t>11.06</t>
  </si>
  <si>
    <t>11.06.01</t>
  </si>
  <si>
    <t>11.06.02</t>
  </si>
  <si>
    <t>11.06.03</t>
  </si>
  <si>
    <t>11.06.04</t>
  </si>
  <si>
    <t>11.06.05</t>
  </si>
  <si>
    <t>11.06.06</t>
  </si>
  <si>
    <t>11.06.07</t>
  </si>
  <si>
    <t>11.06.08</t>
  </si>
  <si>
    <t>11.06.09</t>
  </si>
  <si>
    <t>11.06.10</t>
  </si>
  <si>
    <t>11.06.11</t>
  </si>
  <si>
    <t>11.06.12</t>
  </si>
  <si>
    <t>11.06.13</t>
  </si>
  <si>
    <t>11.06.14</t>
  </si>
  <si>
    <t>11.06.15</t>
  </si>
  <si>
    <t>11.06.16</t>
  </si>
  <si>
    <t>11.06.17</t>
  </si>
  <si>
    <t>11.06.18</t>
  </si>
  <si>
    <t>11.06.19</t>
  </si>
  <si>
    <t>11.06.20</t>
  </si>
  <si>
    <t>11.06.21</t>
  </si>
  <si>
    <t>11.06.22</t>
  </si>
  <si>
    <t>11.06.23</t>
  </si>
  <si>
    <t>11.06.24</t>
  </si>
  <si>
    <t>LOUÇAS, ACESSÓRIOS E METAIS</t>
  </si>
  <si>
    <t>11.06.25</t>
  </si>
  <si>
    <t>11.06.26</t>
  </si>
  <si>
    <t>11.06.27</t>
  </si>
  <si>
    <t>11.06.28</t>
  </si>
  <si>
    <t>11.06.29</t>
  </si>
  <si>
    <t>11.06.30</t>
  </si>
  <si>
    <t>11.06.31</t>
  </si>
  <si>
    <t>11.06.32</t>
  </si>
  <si>
    <t>Torneira Elétrica - bica alta</t>
  </si>
  <si>
    <t>INSTALAÇÃO DE GÁS COMBUSTÍVEL</t>
  </si>
  <si>
    <t>Placa De Sinalização Em Pvc Fotoluminescente (200X200Mm), Com Indicação De Equipamentos De Alarme, Detecção E Extinção De Incêndio - "Proibido Fumar"</t>
  </si>
  <si>
    <t>Placa De Sinalização Em Pvc Fotoluminescente (200X200Mm), Com Indicação De Equipamentos De Alarme, Detecção E Extinção De Incêndio - "Perigo inflamável"</t>
  </si>
  <si>
    <t>SISTEMA DE PROTEÇÃO CONTRA INCÊNDIO</t>
  </si>
  <si>
    <t>13.01.05</t>
  </si>
  <si>
    <t>13.01.06</t>
  </si>
  <si>
    <t>13.01.07</t>
  </si>
  <si>
    <t>13.01.08</t>
  </si>
  <si>
    <t>13.01.09</t>
  </si>
  <si>
    <t>13.01.10</t>
  </si>
  <si>
    <t>13.01.11</t>
  </si>
  <si>
    <t>13.01.12</t>
  </si>
  <si>
    <t>13.01.13</t>
  </si>
  <si>
    <t>13.01.14</t>
  </si>
  <si>
    <t>13.01.15</t>
  </si>
  <si>
    <t>13.01.16</t>
  </si>
  <si>
    <t>13.01.17</t>
  </si>
  <si>
    <t>13.01.18</t>
  </si>
  <si>
    <t>CENTRO DE DISTRIBUIÇÃO</t>
  </si>
  <si>
    <t>14.01.04</t>
  </si>
  <si>
    <t>14.02.01</t>
  </si>
  <si>
    <t>14.02.02</t>
  </si>
  <si>
    <t>14.02.03</t>
  </si>
  <si>
    <t>14.02.04</t>
  </si>
  <si>
    <t>14.02.05</t>
  </si>
  <si>
    <t>14.02.06</t>
  </si>
  <si>
    <t>14.02.07</t>
  </si>
  <si>
    <t>14.02.08</t>
  </si>
  <si>
    <t>14.02.09</t>
  </si>
  <si>
    <t>14.02.10</t>
  </si>
  <si>
    <t>14.02.11</t>
  </si>
  <si>
    <t>14.02.12</t>
  </si>
  <si>
    <t>14.02.13</t>
  </si>
  <si>
    <t>14.02.14</t>
  </si>
  <si>
    <t>14.02.15</t>
  </si>
  <si>
    <t>14.02.16</t>
  </si>
  <si>
    <t>14.02.17</t>
  </si>
  <si>
    <t>14.03.01</t>
  </si>
  <si>
    <t>14.03.02</t>
  </si>
  <si>
    <t>14.03.03</t>
  </si>
  <si>
    <t>14.03.04</t>
  </si>
  <si>
    <t>14.03.05</t>
  </si>
  <si>
    <t>14.03.06</t>
  </si>
  <si>
    <t>14.03.07</t>
  </si>
  <si>
    <t>14.03.08</t>
  </si>
  <si>
    <t>14.03.09</t>
  </si>
  <si>
    <t>14.03.10</t>
  </si>
  <si>
    <t>14.03.11</t>
  </si>
  <si>
    <t>ELETRODUTOS E ACESSÓRIOS</t>
  </si>
  <si>
    <t>14.04.01</t>
  </si>
  <si>
    <t>14.04.02</t>
  </si>
  <si>
    <t>14.04.03</t>
  </si>
  <si>
    <t>14.04.04</t>
  </si>
  <si>
    <t>14.04.05</t>
  </si>
  <si>
    <t>14.04.06</t>
  </si>
  <si>
    <t>14.04.07</t>
  </si>
  <si>
    <t>14.04.08</t>
  </si>
  <si>
    <t>14.04.09</t>
  </si>
  <si>
    <t>CABOS E FIOS (CONDUTORES)</t>
  </si>
  <si>
    <t>14.05.01</t>
  </si>
  <si>
    <t>14.05.02</t>
  </si>
  <si>
    <t>ELETROCALHA</t>
  </si>
  <si>
    <t>14.06</t>
  </si>
  <si>
    <t>14.06.01</t>
  </si>
  <si>
    <t>14.06.02</t>
  </si>
  <si>
    <t>14.06.03</t>
  </si>
  <si>
    <t>14.06.04</t>
  </si>
  <si>
    <t>14.06.05</t>
  </si>
  <si>
    <t>14.06.06</t>
  </si>
  <si>
    <t>14.06.07</t>
  </si>
  <si>
    <t>14.06.08</t>
  </si>
  <si>
    <t>14.06.09</t>
  </si>
  <si>
    <t>14.06.10</t>
  </si>
  <si>
    <t>14.06.11</t>
  </si>
  <si>
    <t>14.06.12</t>
  </si>
  <si>
    <t>14.06.13</t>
  </si>
  <si>
    <t>14.06.14</t>
  </si>
  <si>
    <t>14.06.15</t>
  </si>
  <si>
    <t>14.06.16</t>
  </si>
  <si>
    <t>14.06.17</t>
  </si>
  <si>
    <t>14.06.18</t>
  </si>
  <si>
    <t>14.06.19</t>
  </si>
  <si>
    <t>14.06.20</t>
  </si>
  <si>
    <t>14.06.21</t>
  </si>
  <si>
    <t>14.06.22</t>
  </si>
  <si>
    <t>14.06.23</t>
  </si>
  <si>
    <t>14.07</t>
  </si>
  <si>
    <t>14.07.01</t>
  </si>
  <si>
    <t>14.07.02</t>
  </si>
  <si>
    <t>14.07.03</t>
  </si>
  <si>
    <t>14.07.04</t>
  </si>
  <si>
    <t>INSTALAÇÕES DE CLIMATIZAÇÃO</t>
  </si>
  <si>
    <t>INSTALAÇÕES DE REDE ESTRUTURADA</t>
  </si>
  <si>
    <t>EQUIPAMENTOS PASSIVOS</t>
  </si>
  <si>
    <t>CABOS EM PAR TRANÇADOS</t>
  </si>
  <si>
    <t>CAIXAS E ACESSÓRIOS</t>
  </si>
  <si>
    <t>16.01</t>
  </si>
  <si>
    <t>SISTEMA DE EXAUSTÃO MECÂNICA</t>
  </si>
  <si>
    <t>16.01.01</t>
  </si>
  <si>
    <t>16.01.02</t>
  </si>
  <si>
    <t>16.01.03</t>
  </si>
  <si>
    <t>17.01.01</t>
  </si>
  <si>
    <t>SISTEMA DE PROTEÇÃO CONTRA DESCARGA ATMOSFÉRICA (SPDA)</t>
  </si>
  <si>
    <t>SISTEMA DE SPDA</t>
  </si>
  <si>
    <t>17.01.02</t>
  </si>
  <si>
    <t>17.01.03</t>
  </si>
  <si>
    <t>17.01.04</t>
  </si>
  <si>
    <t>17.01.05</t>
  </si>
  <si>
    <t>17.01.06</t>
  </si>
  <si>
    <t>17.01.07</t>
  </si>
  <si>
    <t>17.01.08</t>
  </si>
  <si>
    <t>17.01.09</t>
  </si>
  <si>
    <t>17.01.10</t>
  </si>
  <si>
    <t>17.01.11</t>
  </si>
  <si>
    <t>17.01.12</t>
  </si>
  <si>
    <t>17.01.13</t>
  </si>
  <si>
    <t>17.01.14</t>
  </si>
  <si>
    <t>17.01.15</t>
  </si>
  <si>
    <t>GERAIS</t>
  </si>
  <si>
    <t>18.01</t>
  </si>
  <si>
    <t>18.01.01</t>
  </si>
  <si>
    <t>18.01.02</t>
  </si>
  <si>
    <t>18.01.03</t>
  </si>
  <si>
    <t>18.01.04</t>
  </si>
  <si>
    <t>18.01.05</t>
  </si>
  <si>
    <t>18.01.06</t>
  </si>
  <si>
    <t>18.01.07</t>
  </si>
  <si>
    <t>18.01.08</t>
  </si>
  <si>
    <t>18.01.09</t>
  </si>
  <si>
    <t>18.02</t>
  </si>
  <si>
    <t>18.02.01</t>
  </si>
  <si>
    <t>18.02.02</t>
  </si>
  <si>
    <t>18.02.03</t>
  </si>
  <si>
    <t>18.02.04</t>
  </si>
  <si>
    <t>18.02.05</t>
  </si>
  <si>
    <t>18.02.06</t>
  </si>
  <si>
    <t>18.02.07</t>
  </si>
  <si>
    <t>18.02.08</t>
  </si>
  <si>
    <t>18.02.09</t>
  </si>
  <si>
    <t>RESERVATÓRIO</t>
  </si>
  <si>
    <t>18.03</t>
  </si>
  <si>
    <t>18.03.01</t>
  </si>
  <si>
    <t>18.03.02</t>
  </si>
  <si>
    <t>18.03.03</t>
  </si>
  <si>
    <t>18.03.04</t>
  </si>
  <si>
    <t>18.03.05</t>
  </si>
  <si>
    <t>01.04</t>
  </si>
  <si>
    <t>01.04.01</t>
  </si>
  <si>
    <t>SERVIÇOS PRELIMINARES</t>
  </si>
  <si>
    <t>01.04.02</t>
  </si>
  <si>
    <t>01.04.03</t>
  </si>
  <si>
    <t>01.04.04</t>
  </si>
  <si>
    <t>01.04.05</t>
  </si>
  <si>
    <t>01.04.06</t>
  </si>
  <si>
    <t>18.03.06</t>
  </si>
  <si>
    <t>18.03.07</t>
  </si>
  <si>
    <t>FECHAMENTO E CALÇADA</t>
  </si>
  <si>
    <t>18.04</t>
  </si>
  <si>
    <t>18.04.01</t>
  </si>
  <si>
    <t>CRECHE PROINFÂNCIA - JARDIM ROSEMARY</t>
  </si>
  <si>
    <t>Sinapi-Ago/22</t>
  </si>
  <si>
    <t>CPOS- 186</t>
  </si>
  <si>
    <t>FDE-Jul/22</t>
  </si>
  <si>
    <t>SINAPI - (Ago/22) / CPOS - 186 / FDE - (Jul/22) /SIURB - (jan/22)</t>
  </si>
  <si>
    <t xml:space="preserve">ABRACADEIRA EM ACO PARA AMARRACAO DE ELETRODUTOS, TIPO D, COM 1/2" E PARAFUSO DE FIXACAO                                                                                                                                                                                                                                                                                                                                                                                                                  </t>
  </si>
  <si>
    <t xml:space="preserve">BLOCO ESTRUTURAL CERAMICO 19 X 19 X 39 CM, 6,0 MPA (NBR 15270)                                                                                                                                                                                                                                                                                                                                                                                                                                            </t>
  </si>
  <si>
    <t xml:space="preserve">CABO DE COBRE, FLEXIVEL, CLASSE 4 OU 5, ISOLACAO EM PVC/A, ANTICHAMA BWF-B, 1 CONDUTOR, 450/750 V, SECAO NOMINAL 16 MM2                                                                                                                                                                                                                                                                                                                                                                                   </t>
  </si>
  <si>
    <t xml:space="preserve">CAIXA D'AGUA EM POLIETILENO 1000 LITROS, COM TAMPA                                                                                                                                                                                                                                                                                                                                                                                                                                                        </t>
  </si>
  <si>
    <t xml:space="preserve">CURVA 90 GRAUS, LONGA, DE PVC RIGIDO ROSCAVEL, DE 1 1/2", PARA ELETRODUTO                                                                                                                                                                                                                                                                                                                                                                                                                                 </t>
  </si>
  <si>
    <t xml:space="preserve">ELETRODUTO DE PVC RIGIDO ROSCAVEL DE 1/2 ", SEM LUVA                                                                                                                                                                                                                                                                                                                                                                                                                                                      </t>
  </si>
  <si>
    <t xml:space="preserve">ELETRODUTO FLEXIVEL, EM ACO, TIPO CONDUITE, DIAMETRO DE 1 1/2"                                                                                                                                                                                                                                                                                                                                                                                                                                            </t>
  </si>
  <si>
    <t xml:space="preserve">FUSIVEL DIAZED 20 A TAMANHO DII, CAPACIDADE DE INTERRUPCAO DE 50 KA EM VCA E 8 KA EM VCC, TENSAO NOMIMNAL DE 500 V                                                                                                                                                                                                                                                                                                                                                                                        </t>
  </si>
  <si>
    <t xml:space="preserve">HIDROMETRO UNIJATO / MEDIDOR DE AGUA, DN 1/2", VAZAO MAXIMA DE 3 M3/H, PARA AGUA POTAVEL FRIA, RELOJOARIA PLANA, CLASSE B, HORIZONTAL (SEM CONEXOES)                                                                                                                                                                                                                                                                                                                                                      </t>
  </si>
  <si>
    <t xml:space="preserve">ISOLADOR DE PORCELANA, TIPO PINO MONOCORPO, PARA TENSAO DE *15* KV                                                                                                                                                                                                                                                                                                                                                                                                                                        </t>
  </si>
  <si>
    <t xml:space="preserve">PREGO DE ACO POLIDO COM CABECA 15 X 18 (1 1/2 X 13)                                                                                                                                                                                                                                                                                                                                                                                                                                                       </t>
  </si>
  <si>
    <t xml:space="preserve">SARRAFO *2,5 X 5* CM EM PINUS, MISTA OU EQUIVALENTE DA REGIAO - BRUTA                                                                                                                                                                                                                                                                                                                                                                                                                                     </t>
  </si>
  <si>
    <t xml:space="preserve">TABUA *2,5 X 30 CM EM PINUS, MISTA OU EQUIVALENTE DA REGIAO - BRUTA                                                                                                                                                                                                                                                                                                                                                                                                                                       </t>
  </si>
  <si>
    <t xml:space="preserve">TUBO ACO GALVANIZADO COM COSTURA, CLASSE LEVE, DN 20 MM ( 3/4"),  E = 2,25 MM,  *1,3* KG/M (NBR 5580)                                                                                                                                                                                                                                                                                                                                                                                                     </t>
  </si>
  <si>
    <t xml:space="preserve">TUBO ACO GALVANIZADO COM COSTURA, CLASSE MEDIA, DN 2.1/2", E = *3,65* MM, PESO *6,51* KG/M (NBR 5580)                                                                                                                                                                                                                                                                                                                                                                                                     </t>
  </si>
  <si>
    <t xml:space="preserve">VIGA NAO APARELHADA *8 X 16* CM EM MACARANDUBA, ANGELIM OU EQUIVALENTE DA REGIAO -  BRUTA                                                                                                                                                                                                                                                                                                                                                                                                                 </t>
  </si>
  <si>
    <t>15.05.09</t>
  </si>
  <si>
    <t>15.05.10</t>
  </si>
  <si>
    <t>15.05.11</t>
  </si>
  <si>
    <t>Engenheiro Civil De Obra Pleno Com Encargos Complementares</t>
  </si>
  <si>
    <t>h</t>
  </si>
  <si>
    <t>Encarregado Geral De Obras Com Encargos Complementares</t>
  </si>
  <si>
    <t>mes</t>
  </si>
  <si>
    <t>Técnico Em Segurança Do Trabalho Com Encargos Complementares</t>
  </si>
  <si>
    <t>Topografo Com Encargos Complementares</t>
  </si>
  <si>
    <t>Serviços Técnicos Especializados Para Acompanhamento De Execução De Fundações Profundas E Estruturas De Contenção</t>
  </si>
  <si>
    <t>Siurb-Edif-Jan22</t>
  </si>
  <si>
    <t>Desenvolvimento De Projeto Técnico De Prevenção E Combate A Incêndio E Aprovação Junto Ao Corpo De Bombeiros Para Edificações Até 2000 M2</t>
  </si>
  <si>
    <t>gl</t>
  </si>
  <si>
    <t>Serviços Técnicos Profissionais Para Obtenção Do Avcb Junto Ao Corpo De Bombeiros Para Edificações Até 2000 M2</t>
  </si>
  <si>
    <t xml:space="preserve">Fornecimento E Instalaçao De Placa De Identificaçao De Obra   Incluso Suporte Estrutura De Madeira. 
 </t>
  </si>
  <si>
    <t>Tapume H=225Cm Engastado No Terreno E Pintura Latex Face Externa Co Logotipo</t>
  </si>
  <si>
    <t>m</t>
  </si>
  <si>
    <t xml:space="preserve"> </t>
  </si>
  <si>
    <t>Execução De Sanitário E Vestiário Em Canteiro De Obra Em Chapa De Madeira Compensada, Não Incluso Mobiliário. Af_02/2016</t>
  </si>
  <si>
    <t>Execução De Escritório Em Canteiro De Obra Em Chapa De Madeira Compensada, Não Incluso Mobiliário E Equipamentos. Af_02/2016</t>
  </si>
  <si>
    <t>Execução De Depósito Em Canteiro De Obra Em Chapa De Madeira Compensada, Não Incluso Mobiliário. Af_04/2016</t>
  </si>
  <si>
    <t>Gabarito De Madeira Esquadrado E Nivelado Para Locação De Obra</t>
  </si>
  <si>
    <t>Demolição Mecanizada De Concreto Armado, Inclusive Fragmentação, Carregamento, Transporte Até 1 Quilômetro E Descarregamento</t>
  </si>
  <si>
    <t>m3</t>
  </si>
  <si>
    <t>Demolição De Alvenaria Para Qualquer Tipo De Bloco, De Forma Mecanizada, Sem Reaproveitamento. Af_12/2017</t>
  </si>
  <si>
    <t>Demolição Mecanizada De Pavimento Ou Piso Em Concreto, Inclusive Fragmentação, Carregamento, Transporte Até 1 Quilômetro E Descarregamento</t>
  </si>
  <si>
    <t>Retirada De Poste Ou Sistema De Sustentação Para Alambrado Ou Fechamento</t>
  </si>
  <si>
    <t>Caçamba De 4M3 Para Retirada De Entulho</t>
  </si>
  <si>
    <t>Limpeza Mecanizada De Camada Vegetal, Vegetação E Pequenas Árvores (Diâmetro De Tronco Menor Que 0,20 M), Com Trator De Esteiras.Af_05/2018</t>
  </si>
  <si>
    <t>Aterro Manual De Valas Com Solo Argilo-Arenoso E Compactação Mecanizada. Af_05/2016</t>
  </si>
  <si>
    <t>Escavação Manual De Vala Com Profundidade Menor Ou Igual A 1,30 M. Af_02/2021</t>
  </si>
  <si>
    <t>Regularização E Compactação De Subleito De Solo  Predominantemente Argiloso. Af_11/2019</t>
  </si>
  <si>
    <t>Reaterro Manual De Valas Com Compactação Mecanizada. Af_04/2016</t>
  </si>
  <si>
    <t>Estaca Escavada Mecanicamente, Sem Fluido Estabilizante, Com 25Cm De Diâmetro, Concreto Lançado Por Caminhão Betoneira (Exclusive Mobilização E Desmobilização). Af_01/2020</t>
  </si>
  <si>
    <t>Estaca Escavada Mecanicamente, Sem Fluido Estabilizante, Com 40Cm De Diâmetro, Concreto Lançado Por Caminhão Betoneira (Exclusive Mobilização E Desmobilização). Af_01/2020</t>
  </si>
  <si>
    <t>Taxa De Mobilização De Equipamento - Estaca Escavada</t>
  </si>
  <si>
    <t>Arrasamento Mecanico De Estaca De Concreto Armado, Diametros De Até 40 Cm. Af_05/2021</t>
  </si>
  <si>
    <t>Lastro De Concreto Magro, Aplicado Em Blocos De Coroamento Ou Sapatas, Espessura De 5 Cm. Af_08/2017</t>
  </si>
  <si>
    <t>Fabricação, Montagem E Desmontagem De Fôrma Para Bloco De Coroamento, Em Chapa De Madeira Compensada Resinada, E=17 Mm, 2 Utilizações. Af_06/2017</t>
  </si>
  <si>
    <t>Armação De Bloco, Viga Baldrame Ou Sapata Utilizando Aço Ca-50 De 10 Mm - Montagem. Af_06/2017</t>
  </si>
  <si>
    <t>kg</t>
  </si>
  <si>
    <t>Armação De Bloco, Viga Baldrame Ou Sapata Utilizando Aço Ca-50 De 12,5 Mm - Montagem. Af_06/2017</t>
  </si>
  <si>
    <t>Armação De Bloco, Viga Baldrame E Sapata Utilizando Aço Ca-60 De 5 Mm - Montagem. Af_06/2017</t>
  </si>
  <si>
    <t>Concretagem De Blocos De Coroamento E Vigas Baldrames, Fck 30 Mpa, Com Uso De Bomba  Lançamento, Adensamento E Acabamento. Af_06/2017</t>
  </si>
  <si>
    <t>Lastro De Concreto Magro, Aplicado Em Pisos, Lajes Sobre Solo Ou Radiers, Espessura De 5 Cm. Af_07/2016</t>
  </si>
  <si>
    <t>Lastro De Concreto Magro, Aplicado Em Pisos, Lajes Sobre Solo Ou Radiers. Af_08/2017</t>
  </si>
  <si>
    <t>Fabricação, Montagem E Desmontagem De Fôrma Para Viga Baldrame, Em Madeira Serrada, E=25 Mm, 4 Utilizações. Af_06/2017</t>
  </si>
  <si>
    <t>Armação De Bloco, Viga Baldrame Ou Sapata Utilizando Aço Ca-50 De 6,3 Mm - Montagem. Af_06/2017</t>
  </si>
  <si>
    <t>Armação De Bloco, Viga Baldrame Ou Sapata Utilizando Aço Ca-50 De 8 Mm - Montagem. Af_06/2017</t>
  </si>
  <si>
    <t>Armação De Bloco, Viga Baldrame Ou Sapata Utilizando Aço Ca-50 De 25 Mm - Montagem. Af_06/2017</t>
  </si>
  <si>
    <t>Armação De Estruturas Diversas De Concreto Armado, Exceto Vigas, Pilares, Lajes E Fundações, Utilizando Aço Ca-60 De 5,0 Mm - Montagem. Af_06/2022</t>
  </si>
  <si>
    <t>Concretagem De Sapatas, Fck 30 Mpa, Com Uso De Bomba  Lançamento, Adensamento E Acabamento. Af_11/2016</t>
  </si>
  <si>
    <t>Montagem E Desmontagem De Fôrma De Pilares Retangulares E Estruturas Similares, Pé-Direito Simples, Em Chapa De Madeira Compensada Plastificada, 10 Utilizações. Af_09/2020</t>
  </si>
  <si>
    <t>Armação De Pilar Ou Viga De Estrutura Convencional De Concreto Armado Utilizando Aço Ca-50 De 10,0 Mm - Montagem. Af_06/2022</t>
  </si>
  <si>
    <t>Armação De Pilar Ou Viga De Estrutura Convencional De Concreto Armado Utilizando Aço Ca-50 De 12,5 Mm - Montagem. Af_06/2022</t>
  </si>
  <si>
    <t>Armação De Pilar Ou Viga De Estrutura Convencional De Concreto Armado Utilizando Aço Ca-60 De 5,0 Mm - Montagem. Af_06/2022</t>
  </si>
  <si>
    <t>Concretagem De Pilares, Fck = 25 Mpa, Com Uso De Bomba - Lançamento, Adensamento E Acabamento. Af_02/2022</t>
  </si>
  <si>
    <t>Montagem E Desmontagem De Fôrma De Viga, Escoramento Com Garfo De Madeira, Pé-Direito Simples, Em Chapa De Madeira Plastificada, 12 Utilizações. Af_09/2020</t>
  </si>
  <si>
    <t>Armação De Pilar Ou Viga De Estrutura Convencional De Concreto Armado Utilizando Aço Ca-50 De 8,0 Mm - Montagem. Af_06/2022</t>
  </si>
  <si>
    <t>Concretagem De Vigas E Lajes, Fck=25 Mpa, Para Lajes Premoldadas Com Uso De Bomba - Lançamento, Adensamento E Acabamento. Af_02/2022</t>
  </si>
  <si>
    <t>Verga Pré-Moldada Para Janelas Com Mais De 1,5 M De Vão. Af_03/2016</t>
  </si>
  <si>
    <t>Armação De Pilar Ou Viga De Estrutura Convencional De Concreto Armado Utilizando Aço Ca-50 De 6,3 Mm - Montagem. Af_06/2022</t>
  </si>
  <si>
    <t>Alvenaria De Vedação Com Elemento Vazado De Cerâmica (Cobogó) De 7X20X20Cm E Argamassa De Assentamento Com Preparo Em Betoneira. Af_05/2020</t>
  </si>
  <si>
    <t>Alvenaria De Vedação De Blocos Cerâmicos Furados Na Vertical De 9X19X39 Cm (Espessura 9 Cm) E Argamassa De Assentamento Com Preparo Em Betoneira. Af_12/2021</t>
  </si>
  <si>
    <t>Alvenaria De Vedação De Blocos Cerâmicos Furados Na Horizontal De 9X19X19 Cm (Espessura 9 Cm) E Argamassa De Assentamento Com Preparo Em Betoneira. Af_12/2021</t>
  </si>
  <si>
    <t>Alvenaria De Vedação De Blocos Cerâmicos Furados Na Vertical De 14X19X39 Cm (Espessura 14 Cm) E Argamassa De Assentamento Com Preparo Em Betoneira. Af_12/2021</t>
  </si>
  <si>
    <t>Alvenaria De Vedação De Blocos Cerâmicos Maciços De 5X10X20Cm (Espessura 10Cm) E Argamassa De Assentamento Com Preparo Em Betoneira. Af_05/2020</t>
  </si>
  <si>
    <t>Fixação (Encunhamento) De Alvenaria De Vedação Com Tijolo Maciço. Af_03/2016</t>
  </si>
  <si>
    <t>Divisoria Sanitária, Tipo Cabine, Em Granito Cinza Polido, Esp = 3Cm, Assentado Com Argamassa Colante Ac Iii-E, Exclusive Ferragens. Af_01/2021</t>
  </si>
  <si>
    <t>Parede Com Placas De Gesso Acartonado (Drywall), Para Uso Interno, Com Duas Faces Simples E Estrutura Metálica Com Guias Duplas, Com Vãos. Af_06/2017_P</t>
  </si>
  <si>
    <t>Kit De Porta De Madeira Para Pintura, Semi-Oca (Leve Ou Média), Padrão Médio, 70X210Cm, Espessura De 3,5Cm, Itens Inclusos: Dobradiças, Montagem E Instalação Do Batente, Fechadura Com Execução Do Furo - Fornecimento E Instalação. Af_12/2019</t>
  </si>
  <si>
    <t>Porta De Madeira Tipo Veneziana, 80X210Cm, Espessura De 3Cm, Incluso Dobradiças - Fornecimento E Instalação. Af_12/2019</t>
  </si>
  <si>
    <t>Kit De Porta De Madeira Para Pintura, Semi-Oca (Leve Ou Média), Padrão Médio, 80X210Cm, Espessura De 3,5Cm, Itens Inclusos: Dobradiças, Montagem E Instalação Do Batente, Fechadura Com Execução Do Furo - Fornecimento E Instalação. Af_12/2019</t>
  </si>
  <si>
    <t>Porta Madeira Compens Lisa Com Visor</t>
  </si>
  <si>
    <t>Fechadura De Embutir Para Portas Internas, Completa, Acabamento Padrão Médio, Com Execução De Furo - Fornecimento E Instalação. Af_12/2019</t>
  </si>
  <si>
    <t>Folha De Porta Lisa Folheada Com Madeira, Sob Medida</t>
  </si>
  <si>
    <t>Tarjeta Tipo Livre/Ocupado Para Porta De Banheiro. Af_12/2019</t>
  </si>
  <si>
    <t>Barra De Apoio Reta, Em Aco Inox Polido, Comprimento 60Cm, Fixada Na Parede - Fornecimento E Instalação. Af_01/2020</t>
  </si>
  <si>
    <t>Revestimento Em Chapa De Aço Inoxidável Para Proteção De Portas, Altura De 40 Cm</t>
  </si>
  <si>
    <t>Pa.10 - Porta Em Alumínio Anodizado, Meio Vidro - Abrir, 1 Folha</t>
  </si>
  <si>
    <t>Porta Veneziana De Abrir Em Alumínio - Cor Branca</t>
  </si>
  <si>
    <t>Pf-28 - Porta Em Perfil De Chapa Dobrada, Veneziana, Abrir 2 Folhas</t>
  </si>
  <si>
    <t>Porta Pivotante De Vidro Temperado, 2 Folhas De 90X210 Cm, Espessura De 10Mm, Inclusive Acessórios. Af_01/2021</t>
  </si>
  <si>
    <t>Porta De Abrir Com Mola Hidráulica, Em Vidro Temperado, 2 Folhas De 90X210 Cm, Espessura Dd 10Mm, Inclusive Acessórios. Af_01/2021</t>
  </si>
  <si>
    <t>Instalação De Vidro Temperado, E = 10 Mm, Encaixado Em Perfil U. Af_01/2021_P</t>
  </si>
  <si>
    <t>Janela De Aço Tipo Basculante Para Vidros, Com Batente, Ferragens E Pintura Anticorrosiva. Exclusive Vidros, Acabamento, Alizar E Contramarco. Fornecimento E Instalação. Af_12/2019</t>
  </si>
  <si>
    <t>Janela Fixa De Alumínio Para Vidro, Com Vidro, Batente E Ferragens. Exclusive Acabamento, Alizar E Contramarco. Fornecimento E Instalação. Af_12/2019</t>
  </si>
  <si>
    <t>Janela De Alumínio Tipo Maxim-Ar, Com Vidros, Batente E Ferragens. Exclusive Alizar, Acabamento E Contramarco. Fornecimento E Instalação. Af_12/2019</t>
  </si>
  <si>
    <t>Tela De Proteção Tipo Mosquiteira Em Aço Galvanizado, Com Requadro Em Perfis De Ferro</t>
  </si>
  <si>
    <t>Instalação De Vidro Liso Incolor, E = 6 Mm, Em Esquadria De Alumínio Ou Pvc, Fixado Com Baguete. Af_01/2021_P</t>
  </si>
  <si>
    <t>Vidro Laminado Temperado Jateado De 8 Mm</t>
  </si>
  <si>
    <t>Espelho Em Vidro Cristal Liso, Espessura De 4 Mm</t>
  </si>
  <si>
    <t>Gradil Em Aço Galvanizado Eletrofundido, Malha 65 X 132 Mm E Pintura Eletrostática</t>
  </si>
  <si>
    <t>Pf-23 Porta De Ferro C/ Bandeira Em Chapa Perfurada L=140Cm</t>
  </si>
  <si>
    <t>Fechamento Em Chapa Perfurada, Furos Quadrados 4 X 4 Mm, Com Requadro Em Cantoneira De Aço Carbono</t>
  </si>
  <si>
    <t>Portão Em Gradil Eletrofundido</t>
  </si>
  <si>
    <t xml:space="preserve">Fornecimento E Montagem De Estrutura Metalica Com Aço Resistente A Corrosao (Astm A709/A588) 
 </t>
  </si>
  <si>
    <t>Esmalte Em Estrutura Metalica</t>
  </si>
  <si>
    <t>Telha Galvalume / Aco Galv Sanduiche  E=30Mm (Pur) / (Pir)  Trapez H=40Mm Nas Duas Faces  E= 0,50Mm Com Pint Faces Aparentes.</t>
  </si>
  <si>
    <t>Cumeeira De Aco Natural Perfil Ondul Ou Trap E=0,65Mm H Ate 40Mm</t>
  </si>
  <si>
    <t>Calha Em Chapa De Aço Galvanizado Número 24, Desenvolvimento De 50 Cm, Incluso Transporte Vertical. Af_07/2019</t>
  </si>
  <si>
    <t>Rufo Em Chapa Galvanizada N 24 - Corte 1,00 M</t>
  </si>
  <si>
    <t>Rufo Em Chapa Galvanizada N 24 - Corte 0,50 M</t>
  </si>
  <si>
    <t>Rufo Em Chapa Galvanizada N 24 - Corte 0,33 M</t>
  </si>
  <si>
    <t>Cimalha Em Concreto Com Pingadeira</t>
  </si>
  <si>
    <t>Impermeabilização De Piso Com Argamassa De Cimento E Areia, Com Aditivo Impermeabilizante, E = 2Cm. Af_06/2018</t>
  </si>
  <si>
    <t>Chapisco Aplicado Em Alvenarias E Estruturas De Concreto Internas, Com Colher De Pedreiro.  Argamassa Traço 1:3 Com Preparo Manual. Af_06/2014</t>
  </si>
  <si>
    <t>Emboço, Para Recebimento De Cerâmica, Em Argamassa Traço 1:2:8, Preparo Mecânico Com Betoneira 400L, Aplicado Manualmente Em Faces Internas De Paredes, Para Ambiente Com Área  Maior Que 10M2, Espessura De 20Mm, Com Execução De Taliscas. Af_06/2014</t>
  </si>
  <si>
    <t>Emboço Ou Massa Única Em Argamassa Traço 1:2:8, Preparo Mecânico Com Betoneira 400 L, Aplicada Manualmente Em Panos Cegos De Fachada (Sem Presença De Vãos), Espessura De 25 Mm. Af_08/2022</t>
  </si>
  <si>
    <t>Massa Única, Para Recebimento De Pintura Ou Cerâmica, Argamassa Industrializada, Preparo Mecânico, Aplicado Com Equipamento De Mistura E Projeção De 1,5 M3/H Em Faces Internas De Paredes, Espessura De 5Mm, Sem Execução De Taliscas. Af_06/2014</t>
  </si>
  <si>
    <t>Acabamentos Para Forro (Roda-Forro Em Madeira Pinus). Af_05/2017</t>
  </si>
  <si>
    <t>Forro Em Drywall, Para Ambientes Comerciais, Inclusive Estrutura De Fixação. Af_05/2017_P</t>
  </si>
  <si>
    <t>Forro Em Fibra Mineral Nrc 0.55 Acústico, Revestido Em Látex</t>
  </si>
  <si>
    <t>Contrapiso Em Argamassa Traço 1:4 (Cimento E Areia), Preparo Mecânico Com Betoneira 400 L, Aplicado Em Áreas Secas Sobre Laje, Aderido, Acabamento Não Reforçado, Espessura 3Cm. Af_07/2021</t>
  </si>
  <si>
    <t>Contrapiso Em Argamassa Traço 1:4 (Cimento E Areia), Preparo Mecânico Com Betoneira 400 L, Aplicado Em Áreas Secas Sobre Laje, Aderido, Acabamento Não Reforçado, Espessura 2Cm. Af_07/2021</t>
  </si>
  <si>
    <t>Piso Cimentado, Traço 1:3 (Cimento E Areia), Acabamento Liso, Espessura 2,0 Cm, Preparo Mecânico Da Argamassa. Af_09/2020</t>
  </si>
  <si>
    <t>Pintura De Piso Com Tinta Epóxi, Aplicação Manual, 2 Demãos, Incluso Primer Epóxi. Af_05/2021</t>
  </si>
  <si>
    <t>Revestimento Cerâmico Para Piso Com Placas Tipo Esmaltada Extra De Dimensões 45X45 Cm Aplicada Em Ambientes De Área Maior Que 10 M2. Af_06/2014</t>
  </si>
  <si>
    <t>Revestimento Cerâmico Para Piso Com Placas Tipo Esmaltada Extra De Dimensões 60X60 Cm Aplicada Em Ambientes De Área Maior Que 10 M2. Af_06/2014</t>
  </si>
  <si>
    <t>Revestimento Vinílico Em Manta Heterogênea, Espessura De 2 Mm, Com Impermeabilizante Acrílico</t>
  </si>
  <si>
    <t>Rodapé Cerâmico De 7Cm De Altura Com Placas Tipo Esmaltada Extra De Dimensões 60X60Cm. Af_06/2014</t>
  </si>
  <si>
    <t>Rodapé Flexível Para Piso Vinílico Em Pvc, Espessura De 2 Mm E Altura De 7,5 Cm, Curvo/Plano, Com Impermeabilizante Acrílico</t>
  </si>
  <si>
    <t>Peitoril E/Ou Soleira Em Granito, Espessura De 2 Cm E Largura Até 20 Cm, Acabamento Polido</t>
  </si>
  <si>
    <t>Peitoril E/Ou Soleira Em Granito, Espessura De 2 Cm E Largura De 21 Cm Até 30 Cm, Acabamento Polido</t>
  </si>
  <si>
    <t>Execução De Passeio (Calçada) Ou Piso De Concreto Com Concreto Moldado In Loco, Usinado, Acabamento Convencional, Espessura 8 Cm, Armado. Af_08/2022</t>
  </si>
  <si>
    <t>Execução De Passeio Em Piso Intertravado, Com Bloco Retangular Cor Natural De 20 X 10 Cm, Espessura 6 Cm. Af_12/2015</t>
  </si>
  <si>
    <t>Colchão De Areia</t>
  </si>
  <si>
    <t>Plantio De Grama Batatais Em Placas. Af_05/2018</t>
  </si>
  <si>
    <t>Aplicação Manual De Massa Acrílica Em Panos De Fachada Sem Presença De Vãos, De Edifícios De Múltiplos Pavimentos, Duas Demãos. Af_05/2017</t>
  </si>
  <si>
    <t>Aplicação Manual De Pintura Com Tinta Látex Acrílica Em Paredes, Duas Demãos. Af_06/2014</t>
  </si>
  <si>
    <t>Aplicação Manual De Pintura Com Tinta Látex Acrílica Em Teto, Duas Demãos. Af_06/2014</t>
  </si>
  <si>
    <t>Esmalte Em Esquadrias De Ferro</t>
  </si>
  <si>
    <t>Aplicacao Pintura Imperm Duas Demaos Sitema Duplo Epoxi Poliuretano</t>
  </si>
  <si>
    <t>Pintura Com Tinta Alquídica De Acabamento (Esmalte Sintético Acetinado) Aplicada A Rolo Ou Pincel Sobre Superfícies Metálicas (Exceto Perfil) Executado Em Obra (Por Demão). Af_01/2020</t>
  </si>
  <si>
    <t>Aplicação Manual De Massa Acrílica Em Paredes Externas De Casas, Duas Demãos. Af_05/2017</t>
  </si>
  <si>
    <t>Tubo, Pvc, Soldável, Dn 20Mm, Instalado Em Ramal De Distribuição De Água - Fornecimento E Instalação. Af_06/2022</t>
  </si>
  <si>
    <t>Tubo, Pvc, Soldável, Dn 25Mm, Instalado Em Prumada De Água - Fornecimento E Instalação. Af_06/2022</t>
  </si>
  <si>
    <t>Tubo, Pvc, Soldável, Dn 32Mm, Instalado Em Prumada De Água - Fornecimento E Instalação. Af_06/2022</t>
  </si>
  <si>
    <t>Tubo, Pvc, Soldável, Dn 50Mm, Instalado Em Prumada De Água - Fornecimento E Instalação. Af_06/2022</t>
  </si>
  <si>
    <t>Tubo, Pvc, Soldável, Dn 60Mm, Instalado Em Prumada De Água - Fornecimento E Instalação. Af_06/2022</t>
  </si>
  <si>
    <t>Tubo, Pvc, Soldável, Dn 75Mm, Instalado Em Prumada De Água - Fornecimento E Instalação. Af_06/2022</t>
  </si>
  <si>
    <t>Tubo, Pvc, Soldável, Dn 85Mm, Instalado Em Prumada De Água - Fornecimento E Instalação. Af_06/2022</t>
  </si>
  <si>
    <t>Tubo Pvc, Serie Normal, Esgoto Predial, Dn 100 Mm, Fornecido E Instalado Em Ramal De Descarga Ou Ramal De Esgoto Sanitário. Af_08/2022</t>
  </si>
  <si>
    <t>Adaptador Com Flanges Livres, Pvc, Soldável, Dn 110 Mm X 4 , Instalado Em Reservação De Água De Edificação Que Possua Reservatório De Fibra/Fibrocimento   Fornecimento E Instalação. Af_06/2016</t>
  </si>
  <si>
    <t>Adaptador Com Flanges Livres, Pvc, Soldável, Dn 85 Mm X 3 , Instalado Em Reservação De Água De Edificação Que Possua Reservatório De Fibra/Fibrocimento   Fornecimento E Instalação. Af_06/2016</t>
  </si>
  <si>
    <t>Adaptador Com Flanges Livres, Pvc, Soldável, Dn 32 Mm X 1 , Instalado Em Reservação De Água De Edificação Que Possua Reservatório De Fibra/Fibrocimento   Fornecimento E Instalação. Af_06/2016</t>
  </si>
  <si>
    <t>Adaptador Curto Com Bolsa E Rosca Para Registro, Pvc, Soldável, Dn 85Mm X 3 , Instalado Em Prumada De Água - Fornecimento E Instalação. Af_06/2022</t>
  </si>
  <si>
    <t>Adaptador Curto Com Bolsa E Rosca Para Registro, Pvc, Soldável, Dn 20Mm X 1/2 , Instalado Em Ramal Ou Sub-Ramal De Água - Fornecimento E Instalação. Af_06/2022</t>
  </si>
  <si>
    <t>Adaptador Curto Com Bolsa E Rosca Para Registro, Pvc, Soldável, Dn 25Mm X 3/4 , Instalado Em Ramal Ou Sub-Ramal De Água - Fornecimento E Instalação. Af_06/2022</t>
  </si>
  <si>
    <t>Adaptador Curto Com Bolsa E Rosca Para Registro, Pvc, Soldável, Dn 32Mm X 1 , Instalado Em Prumada De Água - Fornecimento E Instalação. Af_06/2022</t>
  </si>
  <si>
    <t>Adaptador Curto Com Bolsa E Rosca Para Registro, Pvc, Soldável, Dn 50Mm X 1.1/2 , Instalado Em Prumada De Água - Fornecimento E Instalação. Af_06/2022</t>
  </si>
  <si>
    <t>Adaptador Curto Com Bolsa E Rosca Para Registro, Pvc, Soldável, Dn 60Mm X 2 , Instalado Em Prumada De Água - Fornecimento E Instalação. Af_06/2022</t>
  </si>
  <si>
    <t>Luva De Redução, Pvc, Soldável, Dn 32Mm X 25Mm, Instalado Em Ramal Ou Sub-Ramal De Água - Fornecimento E Instalação. Af_06/2022</t>
  </si>
  <si>
    <t>Luva De Redução, Pvc, Soldável, Dn 60Mm X 50Mm, Instalado Em Prumada De Água - Fornecimento E Instalação. Af_06/2022</t>
  </si>
  <si>
    <t>Redução Excêntrica, Pvc, Serie R, Água Pluvial, Dn 100 X 75 Mm, Junta Elástica, Fornecido E Instalado Em Condutores Verticais De Águas Pluviais. Af_06/2022</t>
  </si>
  <si>
    <t>Luva De Redução, Pvc, Soldável, Dn 50Mm X 25Mm, Instalado Em Prumada De Água   Fornecimento E Instalação. Af_06/2022</t>
  </si>
  <si>
    <t>Redução Excêntrica, Pvc, Serie R, Água Pluvial, Dn 75 X 50 Mm, Junta Elástica, Fornecido E Instalado Em Ramal De Encaminhamento. Af_06/2022</t>
  </si>
  <si>
    <t>Bucha De Redução, Cpvc, Soldável, Dn22Mm X 15Mm, Instalado Em Ramal Ou Sub-Ramal De Água   Fornecimento E Instalação. Af_06/2022</t>
  </si>
  <si>
    <t>Joelho 45 Graus, Pvc, Soldável, Dn 25Mm, Instalado Em Prumada De Água - Fornecimento E Instalação. Af_06/2022</t>
  </si>
  <si>
    <t>Joelho 45 Graus, Pvc, Soldável, Dn 32Mm, Instalado Em Prumada De Água - Fornecimento E Instalação. Af_06/2022</t>
  </si>
  <si>
    <t>Joelho 45 Graus, Pvc, Soldável, Dn 50Mm, Instalado Em Prumada De Água - Fornecimento E Instalação. Af_06/2022</t>
  </si>
  <si>
    <t>Joelho 45 Graus, Pvc, Soldável, Dn 75Mm, Instalado Em Prumada De Água - Fornecimento E Instalação. Af_06/2022</t>
  </si>
  <si>
    <t>Joelho 45 Graus, Pvc, Soldável, Dn 85Mm, Instalado Em Prumada De Água - Fornecimento E Instalação. Af_06/2022</t>
  </si>
  <si>
    <t>Joelho 90 Graus, Pvc, Soldável, Dn 20Mm, Instalado Em Ramal Ou Sub-Ramal De Água - Fornecimento E Instalação. Af_06/2022</t>
  </si>
  <si>
    <t>Joelho 90 Graus, Pvc, Soldável, Dn 25Mm, Instalado Em Ramal Ou Sub-Ramal De Água - Fornecimento E Instalação. Af_06/2022</t>
  </si>
  <si>
    <t>Joelho 90 Graus, Pvc, Soldável, Dn 32Mm, Instalado Em Ramal Ou Sub-Ramal De Água - Fornecimento E Instalação. Af_06/2022</t>
  </si>
  <si>
    <t>Joelho 90 Graus, Pvc, Soldável, Dn 50Mm, Instalado Em Prumada De Água - Fornecimento E Instalação. Af_06/2022</t>
  </si>
  <si>
    <t>Joelho 90 Graus, Pvc, Soldável, Dn 60Mm, Instalado Em Prumada De Água - Fornecimento E Instalação. Af_06/2022</t>
  </si>
  <si>
    <t>Joelho 90 Graus, Pvc, Soldável, Dn 85Mm, Instalado Em Prumada De Água - Fornecimento E Instalação. Af_06/2022</t>
  </si>
  <si>
    <t>Joelho 90 Graus, Pvc, Serie R, Água Pluvial, Dn 100 Mm, Junta Elástica, Fornecido E Instalado Em Ramal De Encaminhamento. Af_06/2022</t>
  </si>
  <si>
    <t>Joelho De Transição, 90 Graus, Cpvc, Soldável, Dn 22Mm X 3/4, Instalado Em Ramal Ou Sub-Ramal De Água - Fornecimento E Instalação. Af_06/2022</t>
  </si>
  <si>
    <t>Joelho 90 Graus Com Bucha De Latão, Pvc, Soldável, Dn 25Mm, X 1/2  Instalado Em Ramal Ou Sub-Ramal De Água - Fornecimento E Instalação. Af_06/2022</t>
  </si>
  <si>
    <t>Te, Pvc, Soldável, Dn 25Mm, Instalado Em Ramal Ou Sub-Ramal De Água - Fornecimento E Instalação. Af_06/2022</t>
  </si>
  <si>
    <t>Te, Pvc, Soldável, Dn 32Mm, Instalado Em Ramal De Distribuição De Água - Fornecimento E Instalação. Af_06/2022</t>
  </si>
  <si>
    <t>Te, Pvc, Soldável, Dn 50Mm, Instalado Em Prumada De Água - Fornecimento E Instalação. Af_06/2022</t>
  </si>
  <si>
    <t>Tê, Pvc, Serie R, Água Pluvial, Dn 75 Mm, Junta Elástica, Fornecido E Instalado Em Ramal De Encaminhamento. Af_06/2022</t>
  </si>
  <si>
    <t>Tê De Inspeção, Pvc, Serie R, Água Pluvial, Dn 100 Mm, Junta Elástica, Fornecido E Instalado Em Ramal De Encaminhamento. Af_06/2022</t>
  </si>
  <si>
    <t>Tê De Redução, Pvc, Soldável, Dn 32Mm X 25Mm, Instalado Em Prumada De Água - Fornecimento E Instalação. Af_06/2022</t>
  </si>
  <si>
    <t>Tê De Redução, Pvc, Soldável, Dn 50Mm X 25Mm, Instalado Em Prumada De Água - Fornecimento E Instalação. Af_06/2022</t>
  </si>
  <si>
    <t>Tê De Redução, Pvc, Soldável, Dn 50Mm X 40Mm, Instalado Em Prumada De Água - Fornecimento E Instalação. Af_06/2022</t>
  </si>
  <si>
    <t>Te De Redução, Pvc, Soldável, Dn 75Mm X 50Mm, Instalado Em Prumada De Água - Fornecimento E Instalação. Af_06/2022</t>
  </si>
  <si>
    <t>Te De Redução, Pvc, Soldável, Dn 85Mm X 60Mm, Instalado Em Prumada De Água - Fornecimento E Instalação. Af_06/2022</t>
  </si>
  <si>
    <t>Tê Com Bucha De Latão Na Bolsa Central, Pvc, Soldável, Dn 20Mm X 1/2 , Instalado Em Ramal Ou Sub-Ramal De Água - Fornecimento E Instalação. Af_06/2022</t>
  </si>
  <si>
    <t>Tê Com Bucha De Latão Na Bolsa Central, Pvc, Soldável, Dn 25Mm X 3/4 , Instalado Em Ramal Ou Sub-Ramal De Água - Fornecimento E Instalação. Af_06/2022</t>
  </si>
  <si>
    <t>Válvula De Esfera Bruta, Bronze, Roscável, 1/2" - Fornecimento E Instalação. Af_08/2021</t>
  </si>
  <si>
    <t>Registro De Gaveta Bruto, Latão, Roscável, 2" - Fornecimento E Instalação. Af_08/2021</t>
  </si>
  <si>
    <t>Registro De Gaveta Bruto, Latão, Roscável, 3" - Fornecimento E Instalação. Af_08/2021</t>
  </si>
  <si>
    <t>Registro De Gaveta Bruto, Latão, Roscável, 4" - Fornecimento E Instalação. Af_08/2021</t>
  </si>
  <si>
    <t>Registro De Gaveta Bruto, Latão, Roscável, 1", Com Acabamento E Canopla Cromados - Fornecimento E Instalação. Af_08/2021</t>
  </si>
  <si>
    <t>Registro De Gaveta Bruto, Latão, Roscável, 1 1/2", Com Acabamento E Canopla Cromados - Fornecimento E Instalação. Af_08/2021</t>
  </si>
  <si>
    <t>Registro De Gaveta Bruto, Latão, Roscável, 3/4", Com Acabamento E Canopla Cromados - Fornecimento E Instalação. Af_08/2021</t>
  </si>
  <si>
    <t>Registro De Pressão Bruto, Latão, Roscável, 3/4", Com Acabamento E Canopla Cromados - Fornecimento E Instalação. Af_08/2021</t>
  </si>
  <si>
    <t>Tubo Pvc, Serie Normal, Esgoto Predial, Dn 100 Mm, Fornecido E Instalado Em Subcoletor Aéreo De Esgoto Sanitário. Af_08/2022</t>
  </si>
  <si>
    <t>Tubo Pvc, Serie Normal, Esgoto Predial, Dn 150 Mm, Fornecido E Instalado Em Subcoletor Aéreo De Esgoto Sanitário. Af_08/2022</t>
  </si>
  <si>
    <t>Joelho 45 Graus, Pvc, Serie Normal, Esgoto Predial, Dn 100 Mm, Junta Elástica, Fornecido E Instalado Em Ramal De Descarga Ou Ramal De Esgoto Sanitário. Af_08/2022</t>
  </si>
  <si>
    <t>Joelho 90 Graus, Pvc, Serie Normal, Esgoto Predial, Dn 100 Mm, Junta Elástica, Fornecido E Instalado Em Ramal De Descarga Ou Ramal De Esgoto Sanitário. Af_08/2022</t>
  </si>
  <si>
    <t>Junção Simples, Pvc, Serie R, Água Pluvial, Dn 100 X 100 Mm, Junta Elástica, Fornecido E Instalado Em Ramal De Encaminhamento. Af_06/2022</t>
  </si>
  <si>
    <t>Grelha Hemisférica Em Ferro Fundido De 4´</t>
  </si>
  <si>
    <t>Caixa Enterrada Distribuidora De Vazão (Sumidouros Múltiplos), Retangular, Em Concreto Pré-Moldado, Dimensões Internas: 0,60 X 0,60 X H=0,50 M. Af_12/2020</t>
  </si>
  <si>
    <t>Tubo Pvc, Serie Normal, Esgoto Predial, Dn 40 Mm, Fornecido E Instalado Em Ramal De Descarga Ou Ramal De Esgoto Sanitário. Af_08/2022</t>
  </si>
  <si>
    <t>Tubo Pvc, Serie Normal, Esgoto Predial, Dn 50 Mm, Fornecido E Instalado Em Ramal De Descarga Ou Ramal De Esgoto Sanitário. Af_08/2022</t>
  </si>
  <si>
    <t>Tubo Pvc, Série R, Água Pluvial, Dn 75 Mm, Fornecido E Instalado Em Ramal De Encaminhamento. Af_06/2022</t>
  </si>
  <si>
    <t>Cabo Flexível Pvc-750V - 3 Condutores - 1,5Mm2</t>
  </si>
  <si>
    <t>Joelho 45 Graus, Pvc, Serie Normal, Esgoto Predial, Dn 75 Mm, Junta Elástica, Fornecido E Instalado Em Ramal De Descarga Ou Ramal De Esgoto Sanitário. Af_08/2022</t>
  </si>
  <si>
    <t>Joelho 45 Graus, Pvc, Serie Normal, Esgoto Predial, Dn 50 Mm, Junta Elástica, Fornecido E Instalado Em Ramal De Descarga Ou Ramal De Esgoto Sanitário. Af_08/2022</t>
  </si>
  <si>
    <t>Joelho 45 Graus, Pvc, Serie Normal, Esgoto Predial, Dn 40 Mm, Junta Soldável, Fornecido E Instalado Em Ramal De Descarga Ou Ramal De Esgoto Sanitário. Af_08/2022</t>
  </si>
  <si>
    <t>Joelho 90 Graus, Pvc, Serie R, Água Pluvial, Dn 75 Mm, Junta Elástica, Fornecido E Instalado Em Ramal De Encaminhamento. Af_06/2022</t>
  </si>
  <si>
    <t>Joelho 90 Graus, Pvc, Serie Normal, Esgoto Predial, Dn 50 Mm, Junta Elástica, Fornecido E Instalado Em Ramal De Descarga Ou Ramal De Esgoto Sanitário. Af_08/2022</t>
  </si>
  <si>
    <t>Joelho 90 Graus, Pvc, Serie Normal, Esgoto Predial, Dn 40 Mm, Junta Soldável, Fornecido E Instalado Em Ramal De Descarga Ou Ramal De Esgoto Sanitário. Af_08/2022</t>
  </si>
  <si>
    <t>Junção Simples, Pvc, Serie R, Água Pluvial, Dn 100 X 75 Mm, Junta Elástica, Fornecido E Instalado Em Ramal De Encaminhamento. Af_06/2022</t>
  </si>
  <si>
    <t>Junção Simples, Pvc, Serie R, Água Pluvial, Dn 100 X 75 Mm, Junta Elástica, Fornecido E Instalado Em Condutores Verticais De Águas Pluviais. Af_06/2022</t>
  </si>
  <si>
    <t>Junção Simples, Pvc, Serie R, Água Pluvial, Dn 100 X 100 Mm, Junta Elástica, Fornecido E Instalado Em Condutores Verticais De Águas Pluviais. Af_06/2022</t>
  </si>
  <si>
    <t>Junção Simples, Pvc, Serie R, Água Pluvial, Dn 75 X 75 Mm, Junta Elástica, Fornecido E Instalado Em Ramal De Encaminhamento. Af_06/2022</t>
  </si>
  <si>
    <t>Junção Simples, Pvc, Serie R, Água Pluvial, Dn 75 X 75 Mm, Junta Elástica, Fornecido E Instalado Em Condutores Verticais De Águas Pluviais. Af_06/2022</t>
  </si>
  <si>
    <t>Junção Simples, Pvc, Serie R, Água Pluvial, Dn 40 Mm, Junta Soldável, Fornecido E Instalado Em Ramal De Encaminhamento. Af_06/2022</t>
  </si>
  <si>
    <t>Redução Excêntrica, Pvc, Serie R, Água Pluvial, Dn 100 X 75 Mm, Junta Elástica, Fornecido E Instalado Em Ramal De Encaminhamento. Af_06/2022</t>
  </si>
  <si>
    <t>Te, Pvc, Soldável, Dn 40Mm, Instalado Em Prumada De Água - Fornecimento E Instalação. Af_06/2022</t>
  </si>
  <si>
    <t>Tê, Pvc, Serie R, Água Pluvial, Dn 100 X 75 Mm, Junta Elástica, Fornecido E Instalado Em Condutores Verticais De Águas Pluviais. Af_06/2022</t>
  </si>
  <si>
    <t>Tê, Pvc, Serie R, Água Pluvial, Dn 150 X 150 Mm, Junta Elástica, Fornecido E Instalado Em Condutores Verticais De Águas Pluviais. Af_06/2022</t>
  </si>
  <si>
    <t>Tê, Pvc, Serie R, Água Pluvial, Dn 150 X 100 Mm, Junta Elástica, Fornecido E Instalado Em Condutores Verticais De Águas Pluviais. Af_06/2022</t>
  </si>
  <si>
    <t>Te, Pvc, Serie Normal, Esgoto Predial, Dn 50 X 50 Mm, Junta Elástica, Fornecido E Instalado Em Ramal De Descarga Ou Ramal De Esgoto Sanitário. Af_08/2022</t>
  </si>
  <si>
    <t>Te, Pvc, Serie Normal, Esgoto Predial, Dn 75 X 75 Mm, Junta Elástica, Fornecido E Instalado Em Ramal De Descarga Ou Ramal De Esgoto Sanitário. Af_08/2022</t>
  </si>
  <si>
    <t>Tê, Pvc, Serie R, Água Pluvial, Dn 75 X 75 Mm, Junta Elástica, Fornecido E Instalado Em Condutores Verticais De Águas Pluviais. Af_06/2022</t>
  </si>
  <si>
    <t>Tê, Pvc, Serie R, Água Pluvial, Dn 100 X 100 Mm, Junta Elástica, Fornecido E Instalado Em Condutores Verticais De Águas Pluviais. Af_06/2022</t>
  </si>
  <si>
    <t>Caixa Sifonada, Pvc, Dn 100 X 100 X 50 Mm, Junta Elástica, Fornecida E Instalada Em Ramal De Descarga Ou Em Ramal De Esgoto Sanitário. Af_08/2022</t>
  </si>
  <si>
    <t>Caixa Sifonada, Pvc, Dn 150 X 185 X 75 Mm, Junta Elástica, Fornecida E Instalada Em Ramal De Descarga Ou Em Ramal De Esgoto Sanitário. Af_08/2022</t>
  </si>
  <si>
    <t>Caixa De Gordura Simples, Circular, Em Concreto Pré-Moldado, Diâmetro Interno = 0,4 M, Altura Interna = 0,4 M. Af_12/2020</t>
  </si>
  <si>
    <t>Ci-01 Caixa De Inspecao 60X60Cm Para Esgoto</t>
  </si>
  <si>
    <t>Ralo Sifonado, Pvc, Dn 100 X 40 Mm, Junta Soldável, Fornecido E Instalado Em Ramais De Encaminhamento De Água Pluvial. Af_06/2022</t>
  </si>
  <si>
    <t>Ralo Sifonado, Pvc, Dn 100 X 40 Mm, Junta Soldável, Fornecido E Instalado Em Ramal De Descarga Ou Em Ramal De Esgoto Sanitário. Af_08/2022</t>
  </si>
  <si>
    <t>Ralo Seco, Pvc, Dn 100 X 40 Mm, Junta Soldável, Fornecido E Instalado Em Ramal De Descarga Ou Em Ramal De Esgoto Sanitário. Af_08/2022</t>
  </si>
  <si>
    <t>(Composição Representativa) Do Serviço De Instalação De Tubo De Pvc, Série Normal, Esgoto Predial, Dn 50 Mm (Instalado Em Ramal De Descarga Ou Ramal De Esgoto Sanitário), Inclusive Conexões, Cortes E Fixações Para, Prédios. Af_10/2015</t>
  </si>
  <si>
    <t>(Composição Representativa) Do Serviço De Inst. Tubo Pvc, Série N, Esgoto Predial, Dn 75 Mm, (Inst. Em Ramal De Descarga, Ramal De Esg. Sanitário, Prumada De Esg. Sanitário Ou Ventilação), Incl. Conexões, Cortes E Fixações, P/ Prédios. Af_10/2015</t>
  </si>
  <si>
    <t>Sumidouro Circular, Em Concreto Pré-Moldado, Diâmetro Interno = 2,88 M, Altura Interna = 3,0 M, Área De Infiltração: 31,4 M² (Para 12 Contribuintes). Af_12/2020</t>
  </si>
  <si>
    <t>Fossa Séptica Câmara Única Com Anéis Pré-Moldados Em Concreto, Diâmetro Externo De 2,50 M, Altura Útil De 4,00 M</t>
  </si>
  <si>
    <t>Vaso Sanitario Sifonado Convencional Com Louça Branca, Incluso Conjunto De Ligação Para Bacia Sanitária Ajustável - Fornecimento E Instalação. Af_10/2016</t>
  </si>
  <si>
    <t>Vaso Sanitário Infantil Louça Branca - Fornecimento E Instalacao. Af_01/2020</t>
  </si>
  <si>
    <t>Corrimão Simples, Diâmetro Externo = 1 1/2", Em Alumínio. Af_04/2019_P</t>
  </si>
  <si>
    <t>Válvula De Descarga Metálica, Base 1 1/2", Acabamento Metalico Cromado - Fornecimento E Instalação. Af_08/2021</t>
  </si>
  <si>
    <t>Cuba De Embutir Oval Em Louça Branca, 35 X 50Cm Ou Equivalente - Fornecimento E Instalação. Af_01/2020</t>
  </si>
  <si>
    <t>Cuba Em Aço Inoxidável Simples De 500X400X200Mm</t>
  </si>
  <si>
    <t>Cuba Em Aço Inoxidável Simples De 400X340X140Mm</t>
  </si>
  <si>
    <t>Cuba Em Aço Inoxidável Simples De 600X500X400Mm</t>
  </si>
  <si>
    <t>Sifão De Metal Cromado De 1´ X 1 1/2´</t>
  </si>
  <si>
    <t>Válvula Americana</t>
  </si>
  <si>
    <t>Bn-01 Banho Bercário</t>
  </si>
  <si>
    <t>Lavatório De Louça Para Canto Sem Coluna Para Pessoas Com Mobilidade Reduzida</t>
  </si>
  <si>
    <t>Lavatório Louça Branca Com Coluna, 45 X 55Cm Ou Equivalente, Padrão Médio, Incluso Sifão Tipo Garrafa, Válvula E Engate Flexível De 40Cm Em Metal Cromado, Com Aparelho Misturador Padrão Médio - Fornecimento E Instalação. Af_01/2020</t>
  </si>
  <si>
    <t>Tanque De Louça Branca Com Coluna, 30L Ou Equivalente, Incluso Sifão Flexível Em Pvc, Válvula Metálica E Torneira De Metal Cromado Padrão Médio - Fornecimento E Instalação. Af_01/2020</t>
  </si>
  <si>
    <t>Chuveiro Elétrico Comum Corpo Plástico, Tipo Ducha  Fornecimento E Instalação. Af_01/2020</t>
  </si>
  <si>
    <t>Kit De Misturador Base Bruta De Latão ¾" Monocomando Para Chuveiro, Inclusive Conexões, Instalado Em Ramal De Água - Fornecimento E Instalação. Af_12/2014</t>
  </si>
  <si>
    <t>Papeleira De Parede Em Metal Cromado Sem Tampa, Incluso Fixação. Af_01/2020</t>
  </si>
  <si>
    <t>Dispenser Toalheiro Em Abs, Para Folhas</t>
  </si>
  <si>
    <t>Ducha Higiênica Cromada</t>
  </si>
  <si>
    <t>Torneira Elétrica</t>
  </si>
  <si>
    <t>Torneira Cromada Tubo Móvel, De Mesa, 1/2 Ou 3/4, Para Pia De Cozinha, Padrão Alto - Fornecimento E Instalação. Af_01/2020</t>
  </si>
  <si>
    <t>Torneira Plástica 3/4 Para Tanque - Fornecimento E Instalação. Af_01/2020</t>
  </si>
  <si>
    <t>Torneira Cromada De Mesa, 1/2 Ou 3/4, Para Lavatório, Padrão Popular - Fornecimento E Instalação. Af_01/2020</t>
  </si>
  <si>
    <t>Torneira Volante Tipo Alavanca</t>
  </si>
  <si>
    <t>Saboneteira Plastica Tipo Dispenser Para Sabonete Liquido Com Reservatorio 800 A 1500 Ml, Incluso Fixação. Af_01/2020</t>
  </si>
  <si>
    <t>Dispenser Toalheiro Em Abs E Policarbonato Para Bobina De 20 Cm X 200 M, Com Alavanca</t>
  </si>
  <si>
    <t>Cabide Cromado Para Banheiro</t>
  </si>
  <si>
    <t>Barra De Apoio Reta, Em Aco Inox Polido, Comprimento 80 Cm,  Fixada Na Parede - Fornecimento E Instalação. Af_01/2020</t>
  </si>
  <si>
    <t>Barra De Apoio Reta, Em Aco Inox Polido, Comprimento 70 Cm,  Fixada Na Parede - Fornecimento E Instalação. Af_01/2020</t>
  </si>
  <si>
    <t>Banco Articulado, Em Aco Inox, Para Pcd, Fixado Na Parede - Fornecimento E Instalação. Af_01/2020</t>
  </si>
  <si>
    <t>Ag-05 Abrigo Para Gas Com 4 Cilindros De 45 Kg</t>
  </si>
  <si>
    <t>Tubo De Aço Galvanizado Com Costura, Classe Média, Conexão Rosqueada, Dn 20 (3/4"), Instalado Em Ramais E Sub-Ramais De Gás - Fornecimento E Instalação. Af_10/2020</t>
  </si>
  <si>
    <t>Protecao Anticorrosiva Para Ramais Sob A Terra</t>
  </si>
  <si>
    <t>Protecao Mecanica Para Ramais Sob Aterra</t>
  </si>
  <si>
    <t>Regulador De Primeiro Estágio De Alta Pressão Até 2 Kgf/Cm², Vazão De 90 Kg Glp/Hora</t>
  </si>
  <si>
    <t>Regulador De Segundo Estágio Para Gás, Uso Industrial, Vazão Até 12 Kg Glp/Hora</t>
  </si>
  <si>
    <t>Extintor Manual De Pó Químico Seco Abc - Capacidade De 6 Kg</t>
  </si>
  <si>
    <t>Extintor Manual De Gás Carbônico 5 Bc - Capacidade De 6 Kg</t>
  </si>
  <si>
    <t>Joelho 90 Graus, Em Ferro Galvanizado, Dn 65 (2 1/2"), Conexão Rosqueada, Instalado Em Prumadas - Fornecimento E Instalação. Af_10/2020</t>
  </si>
  <si>
    <t>Niple, Em Ferro Galvanizado, Dn 65 (2 1/2"), Conexão Rosqueada, Instalado Em Rede De Alimentação Para Hidrante - Fornecimento E Instalação. Af_10/2020</t>
  </si>
  <si>
    <t>Tê, Em Ferro Galvanizado, Conexão Rosqueada, Dn 65 (2 1/2"), Instalado Em Rede De Alimentação Para Hidrante - Fornecimento E Instalação. Af_10/2020</t>
  </si>
  <si>
    <t>Tubo De Aço Galvanizado Com Costura, Classe Média, Dn 65 (2 1/2"), Conexão Rosqueada, Instalado Em Rede De Alimentação Para Hidrante - Fornecimento E Instalação. Af_10/2020</t>
  </si>
  <si>
    <t>Abrigo Para Hidrante, 90X60X17Cm, Com Registro Globo Angular 45 Graus 2 1/2", Adaptador Storz 2 1/2", Mangueira De Incêndio 20M, Redução 2 1/2" X 1 1/2" E Esguicho Em Latão 1 1/2" - Fornecimento E Instalação. Af_10/2020</t>
  </si>
  <si>
    <t>Tampão Em Ferro Fundido De 500 X 500 Mm, Classe B 125 (Ruptura &gt; 125 Kn)</t>
  </si>
  <si>
    <t>Registro De Gaveta Bruto, Latão, Roscável, 2 1/2" - Fornecimento E Instalação. Af_08/2021</t>
  </si>
  <si>
    <t>Válvula De Retenção Vertical, De Bronze, Roscável, 2" - Fornecimento E Instalação. Af_08/2021</t>
  </si>
  <si>
    <t>União, Em Ferro Galvanizado, Dn 65 (2 1/2"), Conexão Rosqueada, Instalado Em Rede De Alimentação Para Hidrante - Fornecimento E Instalação. Af_10/2020</t>
  </si>
  <si>
    <t>Luminária De Emergência, Com 30 Lâmpadas Led De 2 W, Sem Reator - Fornecimento E Instalação. Af_02/2020</t>
  </si>
  <si>
    <t>Limpeza, Pré Marcação E Pré Pintura De Solo</t>
  </si>
  <si>
    <t>Bomba Centrífuga, Trifásica, 3 Cv Ou 2,96 Hp, Hm 34 A 40 M, Q 8,6 A 14,8 M3/H - Fornecimento E Instalação. Af_12/2020</t>
  </si>
  <si>
    <t>Central De Detecção E Alarme De Incêndio Completa, Autonomia De 1 Hora Para 12 Laços, 220 V/12 V</t>
  </si>
  <si>
    <t>Acionador Manual Tipo Quebra Vidro, Em Caixa Plástica</t>
  </si>
  <si>
    <t>Sirene Audiovisual Tipo Endereçável</t>
  </si>
  <si>
    <t>Placa De Sinalização Em Pvc Fotoluminescente (200X200Mm), Com Indicação De Equipamentos De Alarme, Detecção E Extinção De Incêndio</t>
  </si>
  <si>
    <t>Quadro De Distribuição De Energia Em Chapa De Aço Galvanizado, De Embutir, Com Barramento Trifásico, Para 12 Disjuntores Din 100A - Fornecimento E Instalação. Af_10/2020</t>
  </si>
  <si>
    <t>Quadro De Distribuição De Energia Em Chapa De Aço Galvanizado, De Embutir, Com Barramento Trifásico, Para 18 Disjuntores Din 100A - Fornecimento E Instalação. Af_10/2020</t>
  </si>
  <si>
    <t>Quadro De Distribuição De Energia Em Chapa De Aço Galvanizado, De Embutir, Com Barramento Trifásico, Para 24 Disjuntores Din 100A - Fornecimento E Instalação. Af_10/2020</t>
  </si>
  <si>
    <t>Quadro De Medição Geral De Energia Com 8 Medidores - Fornecimento E Instalação. Af_10/2020</t>
  </si>
  <si>
    <t>Disjuntor Monopolar Tipo Din, Corrente Nominal De 10A - Fornecimento E Instalação. Af_10/2020</t>
  </si>
  <si>
    <t>Disjuntor Monopolar Tipo Din, Corrente Nominal De 16A - Fornecimento E Instalação. Af_10/2020</t>
  </si>
  <si>
    <t>Disjuntor Monopolar Tipo Din, Corrente Nominal De 20A - Fornecimento E Instalação. Af_10/2020</t>
  </si>
  <si>
    <t>Disjuntor Bipolar Tipo Din, Corrente Nominal De 10A - Fornecimento E Instalação. Af_10/2020</t>
  </si>
  <si>
    <t>Disjuntor Bipolar Tipo Din, Corrente Nominal De 16A - Fornecimento E Instalação. Af_10/2020</t>
  </si>
  <si>
    <t>Disjuntor Bipolar Tipo Din, Corrente Nominal De 20A - Fornecimento E Instalação. Af_10/2020</t>
  </si>
  <si>
    <t>Disjuntor Bipolar Tipo Din, Corrente Nominal De 32A - Fornecimento E Instalação. Af_10/2020</t>
  </si>
  <si>
    <t>Disjuntor Bipolar Tipo Din, Corrente Nominal De 40A - Fornecimento E Instalação. Af_10/2020</t>
  </si>
  <si>
    <t>Disjuntor Tripolar Tipo Din, Corrente Nominal De 25A - Fornecimento E Instalação. Af_10/2020</t>
  </si>
  <si>
    <t>Disjuntor Tripolar Tipo Din, Corrente Nominal De 32A - Fornecimento E Instalação. Af_10/2020</t>
  </si>
  <si>
    <t>Disjuntor Tripolar Tipo Din, Corrente Nominal De 50A - Fornecimento E Instalação. Af_10/2020</t>
  </si>
  <si>
    <t>Disjuntor Termomagnético Tripolar , Corrente Nominal De 125A - Fornecimento E Instalação. Af_10/2020</t>
  </si>
  <si>
    <t>Disjuntor Termomagnético Tripolar , Corrente Nominal De 200A - Fornecimento E Instalação. Af_10/2020</t>
  </si>
  <si>
    <t>Disjuntor Termomagnético Tripolar , Corrente Nominal De 400A - Fornecimento E Instalação. Af_10/2020</t>
  </si>
  <si>
    <t>Interruptor Bipolar (1 Módulo), 10A/250V, Incluindo Suporte E Placa - Fornecimento E Instalação. Af_09/2017</t>
  </si>
  <si>
    <t>Dispositivo De Proteção Contra Surto, 1 Polo, Suportabilidade &lt;= 4 Kv, Un Até 240V/415V, Iimp = 60 Ka, Curva De Ensaio 10/350µs - Classe 1</t>
  </si>
  <si>
    <t>Dispositivo De Proteção Contra Surto, 1 Polo, Monobloco, Suportabilidade &lt;=1,5Kv, F+N / F+F, Un Até 230/264V, Curva De Ensaio 8/20µs - Classe 3</t>
  </si>
  <si>
    <t>Eletroduto De Pvc Corrugado Flexível Leve, Diâmetro Externo De 25 Mm</t>
  </si>
  <si>
    <t>Eletroduto De Pvc Corrugado Flexível Leve, Diâmetro Externo De 32 Mm</t>
  </si>
  <si>
    <t>Eletroduto De Pvc Rígido Roscável De 1 1/2´ - Com Acessórios</t>
  </si>
  <si>
    <t>Eletroduto De Pvc Rígido Roscável De 2 1/2´ - Com Acessórios</t>
  </si>
  <si>
    <t>Eletroduto De Pvc Rígido Roscável De 3´ - Com Acessórios</t>
  </si>
  <si>
    <t>Eletroduto Galvanizado Conforme Nbr13057 -  3/4´ Com Acessórios</t>
  </si>
  <si>
    <t>Eletroduto De Pvc Rígido Roscável De 4´ - Com Acessórios</t>
  </si>
  <si>
    <t>Caixa De Passagem Em Chapa, Com Tampa Parafusada, 300 X 300 X 120 Mm</t>
  </si>
  <si>
    <t>Caixa De Passagem Em Alumínio Fundido À Prova De Tempo, 100 X 100 Mm</t>
  </si>
  <si>
    <t>Caixa Em Pvc De 4´ X 2´</t>
  </si>
  <si>
    <t>Caixa Em Pvc Octogonal De 4´ X 4´</t>
  </si>
  <si>
    <t>Cabo De Cobre Flexível Isolado, 2,5 Mm², Anti-Chama 450/750 V, Para Circuitos Terminais - Fornecimento E Instalação. Af_12/2015</t>
  </si>
  <si>
    <t>Cabo De Cobre Flexível Isolado, 4 Mm², Anti-Chama 450/750 V, Para Circuitos Terminais - Fornecimento E Instalação. Af_12/2015</t>
  </si>
  <si>
    <t>Cabo De Cobre Flexível Isolado, 6 Mm², Anti-Chama 450/750 V, Para Circuitos Terminais - Fornecimento E Instalação. Af_12/2015</t>
  </si>
  <si>
    <t>Cabo De Cobre Flexível Isolado, 10 Mm², Anti-Chama 450/750 V, Para Circuitos Terminais - Fornecimento E Instalação. Af_12/2015</t>
  </si>
  <si>
    <t>Cabo De Cobre Flexível Isolado, 16 Mm², Anti-Chama 450/750 V, Para Circuitos Terminais - Fornecimento E Instalação. Af_12/2015</t>
  </si>
  <si>
    <t>Cabo De Cobre Flexível Isolado, 25 Mm², Anti-Chama 0,6/1,0 Kv, Para Rede Enterrada De Distribuição De Energia Elétrica - Fornecimento E Instalação. Af_12/2021</t>
  </si>
  <si>
    <t>Cabo De Cobre Flexível Isolado, 50 Mm², Anti-Chama 0,6/1,0 Kv, Para Rede Enterrada De Distribuição De Energia Elétrica - Fornecimento E Instalação. Af_12/2021</t>
  </si>
  <si>
    <t>Cabo De Cobre Flexível Isolado, 95 Mm², Anti-Chama 0,6/1,0 Kv, Para Rede Enterrada De Distribuição De Energia Elétrica - Fornecimento E Instalação. Af_12/2021</t>
  </si>
  <si>
    <t>Cabo De Cobre Flexível Isolado, 150 Mm², Anti-Chama 0,6/1,0 Kv, Para Rede Enterrada De Distribuição De Energia Elétrica - Fornecimento E Instalação. Af_12/2021</t>
  </si>
  <si>
    <t>Eletrocalha Lisa Galvanizada A Fogo, 150 X 100 Mm, Com Acessórios</t>
  </si>
  <si>
    <t>Tampa De Encaixe Para Eletrocalha, Galvanizada A Fogo, L= 150 Mm</t>
  </si>
  <si>
    <t>Tomada Média De Embutir (1 Módulo), 2P+T 10 A, Incluindo Suporte E Placa - Fornecimento E Instalação. Af_12/2015</t>
  </si>
  <si>
    <t>Tomada Média De Embutir (1 Módulo), 2P+T 20 A, Incluindo Suporte E Placa - Fornecimento E Instalação. Af_12/2015</t>
  </si>
  <si>
    <t>Tomada Média De Embutir (2 Módulos), 2P+T 10 A, Incluindo Suporte E Placa - Fornecimento E Instalação. Af_12/2015</t>
  </si>
  <si>
    <t>Interruptor Simples (1 Módulo) Com 1 Tomada De Embutir 2P+T 10 A,  Incluindo Suporte E Placa - Fornecimento E Instalação. Af_12/2015</t>
  </si>
  <si>
    <t>Interruptor Simples (2 Módulos) Com 1 Tomada De Embutir 2P+T 10 A,  Incluindo Suporte E Placa - Fornecimento E Instalação. Af_12/2015</t>
  </si>
  <si>
    <t>Interruptor Paralelo (1 Módulo) Com 1 Tomada De Embutir 2P+T 10 A,  Incluindo Suporte E Placa - Fornecimento E Instalação. Af_12/2015</t>
  </si>
  <si>
    <t>Interruptor Simples (1 Módulo), 10A/250V, Incluindo Suporte E Placa - Fornecimento E Instalação. Af_12/2015</t>
  </si>
  <si>
    <t>Interruptor Simples (2 Módulos), 10A/250V, Incluindo Suporte E Placa - Fornecimento E Instalação. Af_12/2015</t>
  </si>
  <si>
    <t>Interruptor Simples (3 Módulos), 10A/250V, Incluindo Suporte E Placa - Fornecimento E Instalação. Af_12/2015</t>
  </si>
  <si>
    <t>Luminária Tipo Calha, De Sobrepor, Com 2 Lâmpadas Tubulares Fluorescentes De 36 W, Com Reator De Partida Rápida - Fornecimento E Instalação. Af_02/2020</t>
  </si>
  <si>
    <t>Luminária Tipo Calha, De Embutir, Com 2 Lâmpadas Fluorescentes De 14 W, Com Reator De Partida Rápida - Fornecimento E Instalação. Af_02/2020</t>
  </si>
  <si>
    <t>Luminária Retangular De Embutir Tipo Calha Fechada, Com Difusor Plano, Para 2 Lâmpadas Fluorescentes Tubulares De 28 W/32 W/36 W/54 W</t>
  </si>
  <si>
    <t>Luminária Retangular De Sobrepor Tipo Calha Aberta Com Refletor E Aletas Parabólicas Para 2 Lâmpadas Fluorescentes Tubulares 28 W/54 W</t>
  </si>
  <si>
    <t>Luminária Led Retangular Para Parede Ou Piso, Fluxo Luminoso De 11838 A 12150 Lm, Eficiência Mínima 107 Lm/W - Potência De 86 W/120 W</t>
  </si>
  <si>
    <t>Lâmpada Fluorescente Tubular, Base Bipino Bilateral De 16 W</t>
  </si>
  <si>
    <t>Lâmpada Fluorescente Tubular, Base Bipino Bilateral De 32 W</t>
  </si>
  <si>
    <t>Projetor Retangular Fechado, Com Alojamento Para Reator, Para Lâmpada Vapor Metálico Ou Vapor De Sódio De 150 W A 400 W</t>
  </si>
  <si>
    <t>Projetor Retangular Fechado, Para Lâmpada Vapor Metálico Ou Vapor De Sódio De 250 W/400 W</t>
  </si>
  <si>
    <t>Lâmpada De Vapor Metálico Tubular, Base G12 De 70 W</t>
  </si>
  <si>
    <t>Lâmpada De Vapor Metálico Tubular, Base G12 De 150 W</t>
  </si>
  <si>
    <t>Luminária Blindada Oval De Sobrepor Ou Arandela, Para Lâmpada Fluorescentes Compacta</t>
  </si>
  <si>
    <t>Lâmpada Fluorescente Compacta Eletrônica "3U", Base E27 De 23 W - 110 Ou 220 V</t>
  </si>
  <si>
    <t>Tubo, Pvc, Soldável, Dn 25Mm, Instalado Em Dreno De Ar-Condicionado - Fornecimento E Instalação. Af_08/2022</t>
  </si>
  <si>
    <t>Joelho 90 Graus, Pvc, Soldável, Dn 25Mm, Instalado Em Dreno De Ar-Condicionado - Fornecimento E Instalação. Af_08/2022</t>
  </si>
  <si>
    <t>Te, Pvc, Soldável, Dn 25Mm, Instalado Em Dreno De Ar-Condicionado - Fornecimento E Instalação. Af_08/2022</t>
  </si>
  <si>
    <t>Patch Panel 24 Portas, Categoria 6 - Fornecimento E Instalação. Af_11/2019</t>
  </si>
  <si>
    <t>Switch Gigabit Para Servidor Central Com 24 Portas Frontais E 2 Portas Sfp, Capacidade 10 / 100 / 1000 Mbps</t>
  </si>
  <si>
    <t>Guia Organizadora De Cabos Para Rack, 19´ 1 U</t>
  </si>
  <si>
    <t>Guia Organizadora De Cabos Para Rack, 19´ 2 U</t>
  </si>
  <si>
    <t>Bandeja Deslizante Para Rack, 19´ X 800 Mm</t>
  </si>
  <si>
    <t>Rack Fechado Padrão Metálico, 19 X 12 Us X 470 Mm</t>
  </si>
  <si>
    <t>Ponto De Acesso De Dados (Access Point), Uso Interno, Compatível Com Poe 802.3Af</t>
  </si>
  <si>
    <t>Cabo Para Rede U/Utp 23 Awg Com 4 Pares - Categoria 6A</t>
  </si>
  <si>
    <t>Cabo Coaxial Tipo Rg 6</t>
  </si>
  <si>
    <t>Patch Cords De 1,50 Ou 3,00 M - Rj-45 / Rj-45 - Categoria 6A</t>
  </si>
  <si>
    <t>Tomada De Rede Rj45 - Fornecimento E Instalação. Af_11/2019</t>
  </si>
  <si>
    <t>Tomada Blindada Para Vhf/Uhf, Catv E Fm, Frequência 5 Mhz A 1 Ghz</t>
  </si>
  <si>
    <t>Conector De Emenda Tipo Bnc Para Cabo Coaxial Rg 59</t>
  </si>
  <si>
    <t>Caixa Enterrada Para Instalações Telefônicas Tipo R1, Em Alvenaria Com Blocos De Concreto, Dimensões Internas: 0,35X0,60X0,60 M, Excluindo Tampão. Af_12/2020</t>
  </si>
  <si>
    <t>Caixa De Passagem Para Telefone 15X15X10Cm (Sobrepor), Fornecimento E Instalacao. Af_11/2019</t>
  </si>
  <si>
    <t>Caixa Retangular 4" X 2" Média (1,30 M Do Piso), Pvc, Instalada Em Parede - Fornecimento E Instalação. Af_12/2015</t>
  </si>
  <si>
    <t>Eletroduto Flexível Corrugado, Pvc, Dn 25 Mm (3/4"), Para Circuitos Terminais, Instalado Em Forro - Fornecimento E Instalação. Af_12/2015</t>
  </si>
  <si>
    <t>Eletroduto Flexível Corrugado, Pvc, Dn 32 Mm (1"), Para Circuitos Terminais, Instalado Em Forro - Fornecimento E Instalação. Af_12/2015</t>
  </si>
  <si>
    <t>Eletroduto Rígido Roscável, Pvc, Dn 50 Mm (1 1/2"), Para Rede Enterrada De Distribuição De Energia Elétrica - Fornecimento E Instalação. Af_12/2021</t>
  </si>
  <si>
    <t>Eletroduto Rígido Roscável, Pvc, Dn 75 Mm (2 1/2"), Para Rede Enterrada De Distribuição De Energia Elétrica - Fornecimento E Instalação. Af_12/2021</t>
  </si>
  <si>
    <t>Eletroduto Rígido Roscável, Pvc, Dn 85 Mm (3"), Para Rede Enterrada De Distribuição De Energia Elétrica - Fornecimento E Instalação. Af_12/2021</t>
  </si>
  <si>
    <t>Eletroduto Rígido Roscável, Pvc, Dn 110 Mm (4"), Para Rede Enterrada De Distribuição De Energia Elétrica - Fornecimento E Instalação. Af_12/2021</t>
  </si>
  <si>
    <t>Caixa Octogonal 3" X 3", Pvc, Instalada Em Laje - Fornecimento E Instalação. Af_12/2015</t>
  </si>
  <si>
    <t>Coifa Em Aço Inoxidável Com Filtro E Exaustor Axial - Área Até 3,00 M²</t>
  </si>
  <si>
    <t>Exaustor Dn 150Mm  Vazao 280 M3Hora Com Veneziana Autofechante Inclusive Duto Exaustao Uso Exclusivo Padrao
Creche</t>
  </si>
  <si>
    <t>Duto Flexível Aluminizado, Seção Circular De 15Cm (6´)</t>
  </si>
  <si>
    <t>Captor Tipo Franklin Para Spda - Fornecimento E Instalação. Af_12/2017</t>
  </si>
  <si>
    <t>Recolocação De Vergalhão</t>
  </si>
  <si>
    <t>Suporte Isolador Para Cordoalha De Cobre - Fornecimento E Instalação. Af_12/2017</t>
  </si>
  <si>
    <t>Abraçadeira Dentada Para Travamento Em Aço Inoxidável, Com Parafuso De Aço Zincado, Para Tubo Em Ferro Fundido Predial Smu, Dn= 50 Mm</t>
  </si>
  <si>
    <t>Clips De Fixação Para Vergalhão Em Aço Galvanizado De 3/8´</t>
  </si>
  <si>
    <t>Caixa De Equalização, De Embutir, Em Aço Com Barramento, De 200 X 200 Mm E Tampa</t>
  </si>
  <si>
    <t>Haste De Aterramento 5/8  Para Spda - Fornecimento E Instalação. Af_12/2017</t>
  </si>
  <si>
    <t>Cordoalha De Cobre Nu 16 Mm², Não Enterrada, Com Isolador - Fornecimento E Instalação. Af_12/2017</t>
  </si>
  <si>
    <t>Cordoalha De Cobre Nu 35 Mm², Não Enterrada, Com Isolador - Fornecimento E Instalação. Af_12/2017</t>
  </si>
  <si>
    <t>Cordoalha De Cobre Nu 50 Mm², Não Enterrada, Com Isolador - Fornecimento E Instalação. Af_12/2017</t>
  </si>
  <si>
    <t>Caixa De Inspeção Para Aterramento, Circular, Em Polietileno, Diâmetro Interno = 0,3 M. Af_12/2020</t>
  </si>
  <si>
    <t>Terminal Ou Conector De Pressao Para Cabo 35Mm</t>
  </si>
  <si>
    <t>Conexao Exotermica Cabo/Cabo</t>
  </si>
  <si>
    <t>Plataforma Com 3 Mastros Galvanizados, H= 7,00 M</t>
  </si>
  <si>
    <t>cj</t>
  </si>
  <si>
    <t>Tampo/Bancada Em Granito, Com Frontão, Espessura De 2 Cm, Acabamento Polido</t>
  </si>
  <si>
    <t>Prateleira Em Granito Com Espessura De 2 Cm</t>
  </si>
  <si>
    <t>Prateleira Sob Medida Em Compensado, Revestida Nas Duas Faces Em Laminado Fenólico Melamínico</t>
  </si>
  <si>
    <t>Banco Com Assento De Concreto Armado Liso Desempenado Com Pintura Verniz Acrílico  Fundação Sapata Isolada E Pilarete Bloco Concreto Revestido</t>
  </si>
  <si>
    <t>Peitoril Linear Em Granito Ou Mármore, L = 15Cm, Comprimento De Até 2M, Assentado Com Argamassa 1:6 Com Aditivo. Af_11/2020</t>
  </si>
  <si>
    <t>Suporte Mão Francesa Em Aco, Abas Iguais 40 Cm, Capacidade Minima 70 Kg, Branco - Fornecimento E Instalação. Af_01/2020</t>
  </si>
  <si>
    <t>Fita Adesiva Antiderrapante Com Largura De 5 Cm</t>
  </si>
  <si>
    <t>Co-28 Corrimão Duplo Com Montante Vertical Aço Inox Fornecido E Instalado</t>
  </si>
  <si>
    <t>Aneis Pre-Moldados Em Concreto Armado P/ Reservatorio D'Agua D=3,00M</t>
  </si>
  <si>
    <t>Laje Pre-Moldada D=3,00M E=8Cm P/ Reservatorio</t>
  </si>
  <si>
    <t>Laje Pre-Moldada D=3,00M E=15Cm P/ Reservatorio</t>
  </si>
  <si>
    <t>Ti-01 Tampa De Inspecao - Aco</t>
  </si>
  <si>
    <t>Em-06 Escada De Marinheiro C/Guarda Corpo Galvanizada</t>
  </si>
  <si>
    <t xml:space="preserve">Impermeabilizaçao Reserv.Elev Com Argamassa Polimerica Aplicaçao 2 Demãos Semiflexivel + 4 Demãos Flexivel Inclus.Tela Estruturante 
 </t>
  </si>
  <si>
    <t>Tinta Latex Standard</t>
  </si>
  <si>
    <t>Retirada Manual De Guia Pré-Moldada, Inclusive Limpeza, Carregamento, Transporte Até 1 Quilômetro E Descarregamento</t>
  </si>
  <si>
    <t>Ga-03 Guia E Sarjeta Tipo Pmsp</t>
  </si>
  <si>
    <t>Apiloamento Para Simples Regularizacao</t>
  </si>
  <si>
    <t>Piso De Concreto Fck=25Mpa E=5Cm</t>
  </si>
  <si>
    <t>Borracha Colada - Piso Tatil De Alerta</t>
  </si>
  <si>
    <t>Borracha Colada - Piso Tatil Direcional</t>
  </si>
  <si>
    <t>Fd-16 Fechamento Divisa/Bl Concreto/Revest Chapisco Fino H=235Cm/Broca</t>
  </si>
  <si>
    <t>Limpeza Da Obra</t>
  </si>
  <si>
    <t>XX,XX</t>
  </si>
</sst>
</file>

<file path=xl/styles.xml><?xml version="1.0" encoding="utf-8"?>
<styleSheet xmlns="http://schemas.openxmlformats.org/spreadsheetml/2006/main">
  <numFmts count="4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00_);_(&quot;R$ &quot;* \(#,##0.00\);_(&quot;R$ &quot;* &quot;-&quot;??_);_(@_)"/>
    <numFmt numFmtId="165" formatCode="_(* #,##0.00_);_(* \(#,##0.00\);_(* &quot;-&quot;??_);_(@_)"/>
    <numFmt numFmtId="166" formatCode="_(&quot;R$ &quot;* #,##0.00_);_(&quot;R$ &quot;* \(#,##0.00\);_(&quot;R$ &quot;* \-??_);_(@_)"/>
    <numFmt numFmtId="167" formatCode="* #,##0.00\ ;* \(#,##0.00\);* \-#\ ;@\ "/>
    <numFmt numFmtId="168" formatCode="0.0000"/>
    <numFmt numFmtId="169" formatCode="_(* #,##0.00_);_(* \(#,##0.00\);_(* \-??_);_(@_)"/>
    <numFmt numFmtId="170" formatCode="00"/>
    <numFmt numFmtId="171" formatCode="_-* #,##0.00_-;\-* #,##0.00_-;_-* \-??_-;_-@_-"/>
    <numFmt numFmtId="172" formatCode="&quot;R$ &quot;#,##0.00"/>
    <numFmt numFmtId="173" formatCode="_-&quot;R$ &quot;* #,##0.00_-;&quot;-R$ &quot;* #,##0.00_-;_-&quot;R$ &quot;* \-??_-;_-@_-"/>
    <numFmt numFmtId="174" formatCode="00\-00\-00"/>
    <numFmt numFmtId="175" formatCode="&quot;Mês&quot;\ ##"/>
    <numFmt numFmtId="176" formatCode="_-* #,##0.0000_-;\-* #,##0.0000_-;_-* &quot;-&quot;??_-;_-@_-"/>
    <numFmt numFmtId="177" formatCode="&quot; R$ &quot;* #,##0.00\ &quot;/ m2&quot;"/>
    <numFmt numFmtId="178" formatCode="##,##0.00\ &quot;m2&quot;"/>
    <numFmt numFmtId="179" formatCode="&quot;R$&quot;\ #,##0.00"/>
    <numFmt numFmtId="180" formatCode="&quot;R$ &quot;#,##0.00\ &quot;/ m2&quot;"/>
    <numFmt numFmtId="181" formatCode="&quot; R$ &quot;#,##0.00\ &quot;/ m2&quot;"/>
    <numFmt numFmtId="182" formatCode="&quot;MÊS&quot;\ ##"/>
    <numFmt numFmtId="183" formatCode="_(&quot;R$ &quot;#,##0.00_);_(&quot;R$ &quot;\(#,##0.00\);_(&quot;R$ &quot;\ \-??_);_(@_)"/>
    <numFmt numFmtId="184" formatCode="[$-416]dddd\,\ d&quot; de &quot;mmmm&quot; de &quot;yyyy"/>
    <numFmt numFmtId="185" formatCode="00.00.00"/>
    <numFmt numFmtId="186" formatCode="#,##0.00\ &quot;m2&quot;"/>
    <numFmt numFmtId="187" formatCode="&quot;R$ &quot;* #,##0.00\ &quot;/&quot;\ &quot;m2&quot;"/>
    <numFmt numFmtId="188" formatCode="0.000"/>
    <numFmt numFmtId="189" formatCode="0.00_)"/>
    <numFmt numFmtId="190" formatCode="_-#,##0.00_-;\-#,##0.00_-;_-&quot;-&quot;??_-;_-@_-"/>
    <numFmt numFmtId="191" formatCode="@&quot; (R$)&quot;"/>
    <numFmt numFmtId="192" formatCode="_-#,##0.00_-;\-#,##0.00_-;_-\ &quot;-&quot;??_-;_-@_-"/>
    <numFmt numFmtId="193" formatCode="&quot;( &quot;0.00%&quot; )&quot;"/>
    <numFmt numFmtId="194" formatCode="dd\ &quot;de&quot;\ mmmm\ &quot;de&quot;\ yyyy"/>
    <numFmt numFmtId="195" formatCode="General;General;"/>
    <numFmt numFmtId="196" formatCode="[$-F800]dddd\,\ mmmm\ dd\,\ yyyy"/>
    <numFmt numFmtId="197" formatCode="#,##0.0000"/>
    <numFmt numFmtId="198" formatCode="_(* #,##0.000_);_(* \(#,##0.000\);_(* \-??_);_(@_)"/>
    <numFmt numFmtId="199" formatCode="0,000.00&quot; m2&quot;"/>
    <numFmt numFmtId="200" formatCode="_(* #,##0.0_);_(* \(#,##0.0\);_(* &quot;-&quot;??_);_(@_)"/>
    <numFmt numFmtId="201" formatCode="&quot; R$ &quot;* #,##0.00\ ;&quot; R$ &quot;* \(#,##0.00\);&quot; R$ &quot;* \-#\ ;@\ "/>
    <numFmt numFmtId="202" formatCode="&quot;R$&quot;\ #,##0.00;[Red]&quot;R$&quot;\ #,##0.00"/>
    <numFmt numFmtId="203" formatCode="0_ ;\-0\ "/>
    <numFmt numFmtId="204" formatCode="0.00000"/>
  </numFmts>
  <fonts count="83">
    <font>
      <sz val="10"/>
      <name val="Arial"/>
      <family val="2"/>
    </font>
    <font>
      <sz val="10"/>
      <name val="Times New Roman"/>
      <family val="1"/>
    </font>
    <font>
      <b/>
      <sz val="24"/>
      <name val="Arial"/>
      <family val="2"/>
    </font>
    <font>
      <b/>
      <sz val="10"/>
      <color indexed="10"/>
      <name val="Arial"/>
      <family val="2"/>
    </font>
    <font>
      <b/>
      <sz val="10"/>
      <name val="Arial"/>
      <family val="2"/>
    </font>
    <font>
      <b/>
      <sz val="12"/>
      <name val="Arial"/>
      <family val="2"/>
    </font>
    <font>
      <b/>
      <sz val="14"/>
      <name val="Arial"/>
      <family val="2"/>
    </font>
    <font>
      <sz val="12"/>
      <name val="Arial"/>
      <family val="2"/>
    </font>
    <font>
      <b/>
      <sz val="11.5"/>
      <name val="Arial"/>
      <family val="2"/>
    </font>
    <font>
      <sz val="14"/>
      <name val="Arial"/>
      <family val="2"/>
    </font>
    <font>
      <b/>
      <sz val="11"/>
      <name val="Arial"/>
      <family val="2"/>
    </font>
    <font>
      <sz val="11"/>
      <name val="Arial"/>
      <family val="2"/>
    </font>
    <font>
      <sz val="10"/>
      <color indexed="62"/>
      <name val="Arial"/>
      <family val="2"/>
    </font>
    <font>
      <sz val="10"/>
      <color indexed="8"/>
      <name val="Arial"/>
      <family val="2"/>
    </font>
    <font>
      <sz val="9"/>
      <name val="Arial"/>
      <family val="2"/>
    </font>
    <font>
      <sz val="7"/>
      <name val="Arial"/>
      <family val="2"/>
    </font>
    <font>
      <sz val="8"/>
      <name val="Arial"/>
      <family val="2"/>
    </font>
    <font>
      <b/>
      <sz val="9"/>
      <name val="Arial"/>
      <family val="2"/>
    </font>
    <font>
      <sz val="15"/>
      <name val="Arial"/>
      <family val="2"/>
    </font>
    <font>
      <b/>
      <sz val="8"/>
      <color indexed="8"/>
      <name val="Arial"/>
      <family val="2"/>
    </font>
    <font>
      <b/>
      <sz val="10"/>
      <color indexed="8"/>
      <name val="Arial"/>
      <family val="2"/>
    </font>
    <font>
      <b/>
      <sz val="10"/>
      <color indexed="62"/>
      <name val="Arial"/>
      <family val="2"/>
    </font>
    <font>
      <b/>
      <sz val="18"/>
      <name val="Arial"/>
      <family val="2"/>
    </font>
    <font>
      <b/>
      <sz val="12"/>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54"/>
      <name val="Calibri"/>
      <family val="2"/>
    </font>
    <font>
      <u val="single"/>
      <sz val="10"/>
      <color indexed="12"/>
      <name val="Arial"/>
      <family val="2"/>
    </font>
    <font>
      <u val="single"/>
      <sz val="10"/>
      <color indexed="20"/>
      <name val="Arial"/>
      <family val="2"/>
    </font>
    <font>
      <sz val="10"/>
      <color indexed="8"/>
      <name val="Times New Roman"/>
      <family val="1"/>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4"/>
      <color indexed="9"/>
      <name val="Arial"/>
      <family val="2"/>
    </font>
    <font>
      <b/>
      <sz val="10"/>
      <color indexed="9"/>
      <name val="Arial"/>
      <family val="2"/>
    </font>
    <font>
      <b/>
      <sz val="11"/>
      <color indexed="9"/>
      <name val="Arial"/>
      <family val="2"/>
    </font>
    <font>
      <b/>
      <sz val="12"/>
      <color indexed="9"/>
      <name val="Arial"/>
      <family val="2"/>
    </font>
    <font>
      <b/>
      <sz val="16"/>
      <color indexed="9"/>
      <name val="Arial"/>
      <family val="2"/>
    </font>
    <font>
      <b/>
      <sz val="15"/>
      <color indexed="9"/>
      <name val="Arial"/>
      <family val="2"/>
    </font>
    <font>
      <sz val="10"/>
      <color indexed="8"/>
      <name val="Calibri"/>
      <family val="2"/>
    </font>
    <font>
      <b/>
      <sz val="10"/>
      <color indexed="8"/>
      <name val="Calibri"/>
      <family val="2"/>
    </font>
    <font>
      <sz val="10"/>
      <color indexed="9"/>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0"/>
      <color rgb="FF000000"/>
      <name val="Times New Roman"/>
      <family val="1"/>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4"/>
      <color theme="0"/>
      <name val="Arial"/>
      <family val="2"/>
    </font>
    <font>
      <b/>
      <sz val="10"/>
      <color theme="0"/>
      <name val="Arial"/>
      <family val="2"/>
    </font>
    <font>
      <b/>
      <sz val="11"/>
      <color theme="0"/>
      <name val="Arial"/>
      <family val="2"/>
    </font>
    <font>
      <b/>
      <sz val="12"/>
      <color theme="0"/>
      <name val="Arial"/>
      <family val="2"/>
    </font>
    <font>
      <sz val="10"/>
      <color rgb="FF000000"/>
      <name val="Calibri"/>
      <family val="2"/>
    </font>
    <font>
      <b/>
      <sz val="10"/>
      <color rgb="FF000000"/>
      <name val="Calibri"/>
      <family val="2"/>
    </font>
    <font>
      <sz val="10"/>
      <color theme="0"/>
      <name val="Arial"/>
      <family val="2"/>
    </font>
    <font>
      <b/>
      <sz val="16"/>
      <color theme="0"/>
      <name val="Arial"/>
      <family val="2"/>
    </font>
    <font>
      <b/>
      <sz val="15"/>
      <color theme="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3" tint="-0.4999699890613556"/>
        <bgColor indexed="64"/>
      </patternFill>
    </fill>
    <fill>
      <patternFill patternType="solid">
        <fgColor indexed="13"/>
        <bgColor indexed="64"/>
      </patternFill>
    </fill>
    <fill>
      <patternFill patternType="solid">
        <fgColor theme="2" tint="-0.24997000396251678"/>
        <bgColor indexed="64"/>
      </patternFill>
    </fill>
    <fill>
      <patternFill patternType="solid">
        <fgColor theme="4" tint="0.7999799847602844"/>
        <bgColor indexed="64"/>
      </patternFill>
    </fill>
    <fill>
      <patternFill patternType="solid">
        <fgColor theme="0"/>
        <bgColor indexed="64"/>
      </patternFill>
    </fill>
    <fill>
      <patternFill patternType="solid">
        <fgColor theme="3" tint="-0.4999699890613556"/>
        <bgColor indexed="64"/>
      </patternFill>
    </fill>
    <fill>
      <patternFill patternType="solid">
        <fgColor rgb="FFC5D9F1"/>
        <bgColor indexed="64"/>
      </patternFill>
    </fill>
    <fill>
      <patternFill patternType="solid">
        <fgColor theme="3" tint="0.7999799847602844"/>
        <bgColor indexed="64"/>
      </patternFill>
    </fill>
    <fill>
      <patternFill patternType="solid">
        <fgColor rgb="FFC5D9F1"/>
        <bgColor indexed="64"/>
      </patternFill>
    </fill>
  </fills>
  <borders count="1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color indexed="8"/>
      </left>
      <right>
        <color indexed="63"/>
      </right>
      <top>
        <color indexed="63"/>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color indexed="63"/>
      </bottom>
    </border>
    <border>
      <left style="medium"/>
      <right style="thin">
        <color indexed="8"/>
      </right>
      <top>
        <color indexed="63"/>
      </top>
      <bottom style="hair">
        <color indexed="8"/>
      </bottom>
    </border>
    <border>
      <left style="medium"/>
      <right style="medium">
        <color indexed="8"/>
      </right>
      <top style="medium">
        <color indexed="8"/>
      </top>
      <bottom>
        <color indexed="63"/>
      </bottom>
    </border>
    <border>
      <left>
        <color indexed="63"/>
      </left>
      <right style="medium">
        <color indexed="8"/>
      </right>
      <top>
        <color indexed="63"/>
      </top>
      <bottom>
        <color indexed="63"/>
      </bottom>
    </border>
    <border>
      <left style="medium"/>
      <right style="thin">
        <color indexed="8"/>
      </right>
      <top>
        <color indexed="63"/>
      </top>
      <bottom>
        <color indexed="63"/>
      </bottom>
    </border>
    <border>
      <left style="medium"/>
      <right style="thin">
        <color indexed="8"/>
      </right>
      <top>
        <color indexed="63"/>
      </top>
      <bottom style="thin"/>
    </border>
    <border>
      <left style="thin">
        <color indexed="8"/>
      </left>
      <right style="thin">
        <color indexed="8"/>
      </right>
      <top>
        <color indexed="63"/>
      </top>
      <bottom>
        <color indexed="63"/>
      </bottom>
    </border>
    <border>
      <left>
        <color indexed="63"/>
      </left>
      <right>
        <color indexed="63"/>
      </right>
      <top style="thin"/>
      <bottom>
        <color indexed="63"/>
      </bottom>
    </border>
    <border>
      <left style="thin">
        <color indexed="8"/>
      </left>
      <right style="thin">
        <color indexed="8"/>
      </right>
      <top style="thin"/>
      <bottom style="hair"/>
    </border>
    <border>
      <left style="thin">
        <color indexed="8"/>
      </left>
      <right style="thin">
        <color indexed="8"/>
      </right>
      <top style="hair"/>
      <bottom style="hair"/>
    </border>
    <border>
      <left style="medium"/>
      <right style="thin">
        <color indexed="8"/>
      </right>
      <top style="thin"/>
      <bottom style="hair"/>
    </border>
    <border>
      <left style="medium"/>
      <right style="thin">
        <color indexed="8"/>
      </right>
      <top style="hair"/>
      <bottom style="hair"/>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style="hair">
        <color indexed="8"/>
      </top>
      <bottom style="hair">
        <color indexed="8"/>
      </bottom>
    </border>
    <border>
      <left style="medium">
        <color indexed="8"/>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style="thin">
        <color indexed="8"/>
      </left>
      <right style="medium">
        <color indexed="8"/>
      </right>
      <top style="hair">
        <color indexed="8"/>
      </top>
      <bottom style="hair">
        <color indexed="8"/>
      </bottom>
    </border>
    <border>
      <left style="medium">
        <color indexed="8"/>
      </left>
      <right style="medium">
        <color indexed="8"/>
      </right>
      <top style="thin">
        <color indexed="8"/>
      </top>
      <bottom style="medium">
        <color indexed="8"/>
      </bottom>
    </border>
    <border>
      <left>
        <color indexed="63"/>
      </left>
      <right>
        <color indexed="63"/>
      </right>
      <top style="medium"/>
      <bottom>
        <color indexed="63"/>
      </bottom>
    </border>
    <border>
      <left style="medium"/>
      <right style="thin">
        <color indexed="8"/>
      </right>
      <top style="medium"/>
      <bottom style="hair"/>
    </border>
    <border>
      <left style="thin">
        <color indexed="8"/>
      </left>
      <right style="thin">
        <color indexed="8"/>
      </right>
      <top style="medium"/>
      <bottom style="hair"/>
    </border>
    <border>
      <left style="thin">
        <color indexed="8"/>
      </left>
      <right style="medium"/>
      <top style="medium"/>
      <bottom style="hair"/>
    </border>
    <border>
      <left style="thin">
        <color indexed="8"/>
      </left>
      <right style="medium"/>
      <top style="hair"/>
      <bottom style="hair"/>
    </border>
    <border>
      <left style="medium"/>
      <right style="thin">
        <color indexed="8"/>
      </right>
      <top style="hair"/>
      <bottom style="hair">
        <color indexed="8"/>
      </bottom>
    </border>
    <border>
      <left style="thin">
        <color indexed="8"/>
      </left>
      <right style="thin">
        <color indexed="8"/>
      </right>
      <top style="hair"/>
      <bottom style="hair">
        <color indexed="8"/>
      </bottom>
    </border>
    <border>
      <left style="thin">
        <color indexed="8"/>
      </left>
      <right style="medium"/>
      <top style="hair"/>
      <bottom style="hair">
        <color indexed="8"/>
      </bottom>
    </border>
    <border>
      <left style="medium"/>
      <right style="thin">
        <color indexed="8"/>
      </right>
      <top style="hair">
        <color indexed="8"/>
      </top>
      <bottom style="hair">
        <color indexed="8"/>
      </bottom>
    </border>
    <border>
      <left style="thin">
        <color indexed="8"/>
      </left>
      <right style="medium"/>
      <top style="hair">
        <color indexed="8"/>
      </top>
      <bottom style="hair">
        <color indexed="8"/>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color indexed="8"/>
      </bottom>
    </border>
    <border>
      <left style="medium">
        <color indexed="8"/>
      </left>
      <right style="medium">
        <color indexed="8"/>
      </right>
      <top style="medium">
        <color indexed="8"/>
      </top>
      <bottom style="hair">
        <color indexed="8"/>
      </bottom>
    </border>
    <border>
      <left style="medium">
        <color indexed="8"/>
      </left>
      <right style="medium">
        <color indexed="8"/>
      </right>
      <top style="hair">
        <color indexed="8"/>
      </top>
      <bottom style="medium">
        <color indexed="8"/>
      </bottom>
    </border>
    <border>
      <left>
        <color indexed="63"/>
      </left>
      <right>
        <color indexed="63"/>
      </right>
      <top style="medium">
        <color indexed="8"/>
      </top>
      <bottom style="medium">
        <color indexed="8"/>
      </bottom>
    </border>
    <border>
      <left style="medium"/>
      <right style="thin">
        <color indexed="8"/>
      </right>
      <top style="hair">
        <color indexed="8"/>
      </top>
      <bottom style="medium"/>
    </border>
    <border>
      <left style="thin">
        <color indexed="8"/>
      </left>
      <right style="thin">
        <color indexed="8"/>
      </right>
      <top style="hair">
        <color indexed="8"/>
      </top>
      <bottom style="medium"/>
    </border>
    <border>
      <left style="thin">
        <color indexed="8"/>
      </left>
      <right style="medium"/>
      <top style="hair">
        <color indexed="8"/>
      </top>
      <bottom style="medium"/>
    </border>
    <border>
      <left>
        <color indexed="63"/>
      </left>
      <right>
        <color indexed="63"/>
      </right>
      <top style="hair">
        <color indexed="8"/>
      </top>
      <bottom style="hair"/>
    </border>
    <border>
      <left style="thin"/>
      <right>
        <color indexed="63"/>
      </right>
      <top style="hair"/>
      <bottom style="hair"/>
    </border>
    <border>
      <left>
        <color indexed="63"/>
      </left>
      <right>
        <color indexed="63"/>
      </right>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style="thin"/>
      <right>
        <color indexed="63"/>
      </right>
      <top style="hair"/>
      <bottom style="thin"/>
    </border>
    <border>
      <left>
        <color indexed="63"/>
      </left>
      <right style="medium"/>
      <top style="medium">
        <color indexed="8"/>
      </top>
      <bottom>
        <color indexed="63"/>
      </bottom>
    </border>
    <border>
      <left>
        <color indexed="63"/>
      </left>
      <right style="medium"/>
      <top>
        <color indexed="63"/>
      </top>
      <bottom>
        <color indexed="63"/>
      </bottom>
    </border>
    <border>
      <left>
        <color indexed="63"/>
      </left>
      <right style="medium"/>
      <top>
        <color indexed="63"/>
      </top>
      <bottom style="mediu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top style="hair">
        <color indexed="8"/>
      </top>
      <bottom style="hair">
        <color indexed="8"/>
      </bottom>
    </border>
    <border>
      <left style="thin"/>
      <right>
        <color indexed="63"/>
      </right>
      <top style="hair">
        <color indexed="8"/>
      </top>
      <bottom style="hair"/>
    </border>
    <border>
      <left>
        <color indexed="63"/>
      </left>
      <right style="thin"/>
      <top style="hair">
        <color indexed="8"/>
      </top>
      <bottom style="hair"/>
    </border>
    <border>
      <left style="thin"/>
      <right>
        <color indexed="63"/>
      </right>
      <top style="hair">
        <color indexed="8"/>
      </top>
      <bottom>
        <color indexed="63"/>
      </bottom>
    </border>
    <border>
      <left>
        <color indexed="63"/>
      </left>
      <right>
        <color indexed="63"/>
      </right>
      <top style="hair">
        <color indexed="8"/>
      </top>
      <bottom>
        <color indexed="63"/>
      </bottom>
    </border>
    <border>
      <left>
        <color indexed="63"/>
      </left>
      <right style="thin"/>
      <top style="hair"/>
      <bottom>
        <color indexed="63"/>
      </bottom>
    </border>
    <border>
      <left>
        <color indexed="63"/>
      </left>
      <right style="medium"/>
      <top>
        <color indexed="63"/>
      </top>
      <bottom style="medium"/>
    </border>
    <border>
      <left style="medium">
        <color indexed="8"/>
      </left>
      <right style="medium"/>
      <top style="medium">
        <color indexed="8"/>
      </top>
      <bottom>
        <color indexed="63"/>
      </bottom>
    </border>
    <border>
      <left>
        <color indexed="63"/>
      </left>
      <right>
        <color indexed="63"/>
      </right>
      <top style="medium"/>
      <bottom style="medium"/>
    </border>
    <border>
      <left>
        <color indexed="63"/>
      </left>
      <right style="medium"/>
      <top style="medium"/>
      <bottom style="medium"/>
    </border>
    <border>
      <left style="thin">
        <color indexed="8"/>
      </left>
      <right style="thin">
        <color indexed="8"/>
      </right>
      <top>
        <color indexed="63"/>
      </top>
      <bottom style="thin"/>
    </border>
    <border>
      <left style="thin">
        <color indexed="8"/>
      </left>
      <right style="medium"/>
      <top>
        <color indexed="63"/>
      </top>
      <bottom style="thin"/>
    </border>
    <border>
      <left style="thin">
        <color indexed="8"/>
      </left>
      <right style="medium"/>
      <top>
        <color indexed="63"/>
      </top>
      <bottom style="hair">
        <color indexed="8"/>
      </bottom>
    </border>
    <border>
      <left style="thin">
        <color indexed="8"/>
      </left>
      <right style="thin">
        <color indexed="8"/>
      </right>
      <top style="thin"/>
      <bottom style="thin"/>
    </border>
    <border>
      <left style="thin">
        <color indexed="8"/>
      </left>
      <right style="medium"/>
      <top style="thin"/>
      <bottom style="thin"/>
    </border>
    <border>
      <left style="thin"/>
      <right style="thin"/>
      <top style="hair"/>
      <bottom style="hair"/>
    </border>
    <border>
      <left style="thin">
        <color indexed="8"/>
      </left>
      <right style="medium"/>
      <top style="hair">
        <color indexed="8"/>
      </top>
      <bottom>
        <color indexed="63"/>
      </bottom>
    </border>
    <border>
      <left style="thin">
        <color indexed="8"/>
      </left>
      <right>
        <color indexed="63"/>
      </right>
      <top style="thin"/>
      <bottom style="thin"/>
    </border>
    <border>
      <left style="thin"/>
      <right style="thin"/>
      <top style="thin"/>
      <bottom style="thin"/>
    </border>
    <border>
      <left>
        <color indexed="63"/>
      </left>
      <right style="thin">
        <color indexed="8"/>
      </right>
      <top style="thin"/>
      <bottom style="thin"/>
    </border>
    <border>
      <left style="thin">
        <color indexed="8"/>
      </left>
      <right style="thin">
        <color indexed="8"/>
      </right>
      <top style="thin"/>
      <bottom style="hair">
        <color indexed="8"/>
      </bottom>
    </border>
    <border>
      <left style="thin">
        <color indexed="8"/>
      </left>
      <right style="medium"/>
      <top style="thin"/>
      <bottom style="hair"/>
    </border>
    <border>
      <left style="thin">
        <color indexed="8"/>
      </left>
      <right style="thin">
        <color indexed="8"/>
      </right>
      <top style="hair">
        <color indexed="8"/>
      </top>
      <bottom style="thin"/>
    </border>
    <border>
      <left style="thin">
        <color indexed="8"/>
      </left>
      <right style="thin">
        <color indexed="8"/>
      </right>
      <top style="hair">
        <color indexed="8"/>
      </top>
      <bottom style="hair"/>
    </border>
    <border>
      <left style="medium"/>
      <right style="thin">
        <color indexed="8"/>
      </right>
      <top>
        <color indexed="63"/>
      </top>
      <bottom style="hair"/>
    </border>
    <border>
      <left style="thin">
        <color indexed="8"/>
      </left>
      <right style="thin">
        <color indexed="8"/>
      </right>
      <top>
        <color indexed="63"/>
      </top>
      <bottom style="hair"/>
    </border>
    <border>
      <left style="thin">
        <color indexed="8"/>
      </left>
      <right style="medium"/>
      <top>
        <color indexed="63"/>
      </top>
      <bottom style="hair"/>
    </border>
    <border>
      <left style="thin">
        <color indexed="8"/>
      </left>
      <right style="medium"/>
      <top>
        <color indexed="63"/>
      </top>
      <bottom>
        <color indexed="63"/>
      </bottom>
    </border>
    <border>
      <left style="medium"/>
      <right style="thin">
        <color indexed="8"/>
      </right>
      <top style="hair">
        <color indexed="8"/>
      </top>
      <bottom>
        <color indexed="63"/>
      </bottom>
    </border>
    <border>
      <left style="thin">
        <color indexed="8"/>
      </left>
      <right style="thin">
        <color indexed="8"/>
      </right>
      <top style="hair"/>
      <bottom>
        <color indexed="63"/>
      </bottom>
    </border>
    <border>
      <left style="thin">
        <color indexed="8"/>
      </left>
      <right style="medium"/>
      <top style="hair"/>
      <bottom>
        <color indexed="63"/>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thin">
        <color indexed="8"/>
      </right>
      <top style="thin">
        <color indexed="8"/>
      </top>
      <bottom>
        <color indexed="63"/>
      </bottom>
    </border>
    <border>
      <left style="medium"/>
      <right>
        <color indexed="63"/>
      </right>
      <top style="medium"/>
      <bottom style="medium"/>
    </border>
    <border>
      <left style="medium">
        <color indexed="8"/>
      </left>
      <right>
        <color indexed="63"/>
      </right>
      <top style="medium"/>
      <bottom style="medium"/>
    </border>
    <border>
      <left>
        <color indexed="63"/>
      </left>
      <right style="medium">
        <color indexed="8"/>
      </right>
      <top style="medium"/>
      <bottom style="medium"/>
    </border>
    <border>
      <left style="medium"/>
      <right style="thin">
        <color indexed="8"/>
      </right>
      <top style="thin"/>
      <bottom style="thin"/>
    </border>
    <border>
      <left style="medium">
        <color indexed="8"/>
      </left>
      <right style="thin">
        <color indexed="8"/>
      </right>
      <top style="thin"/>
      <bottom style="thin"/>
    </border>
    <border>
      <left style="medium">
        <color indexed="8"/>
      </left>
      <right style="thin">
        <color indexed="8"/>
      </right>
      <top>
        <color indexed="63"/>
      </top>
      <bottom style="thin"/>
    </border>
    <border>
      <left>
        <color indexed="63"/>
      </left>
      <right style="medium"/>
      <top style="medium"/>
      <bottom>
        <color indexed="63"/>
      </bottom>
    </border>
    <border>
      <left style="medium"/>
      <right>
        <color indexed="63"/>
      </right>
      <top>
        <color indexed="63"/>
      </top>
      <bottom style="thin"/>
    </border>
    <border>
      <left style="medium">
        <color indexed="8"/>
      </left>
      <right>
        <color indexed="63"/>
      </right>
      <top>
        <color indexed="63"/>
      </top>
      <bottom style="thin"/>
    </border>
    <border>
      <left style="medium">
        <color indexed="8"/>
      </left>
      <right style="medium">
        <color indexed="8"/>
      </right>
      <top style="medium"/>
      <bottom style="medium"/>
    </border>
    <border>
      <left style="medium"/>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right style="medium">
        <color indexed="8"/>
      </right>
      <top style="hair">
        <color indexed="8"/>
      </top>
      <bottom>
        <color indexed="63"/>
      </bottom>
    </border>
    <border>
      <left style="medium"/>
      <right style="medium">
        <color indexed="8"/>
      </right>
      <top>
        <color indexed="63"/>
      </top>
      <bottom>
        <color indexed="63"/>
      </bottom>
    </border>
    <border>
      <left style="medium">
        <color indexed="8"/>
      </left>
      <right style="medium">
        <color indexed="8"/>
      </right>
      <top style="hair">
        <color indexed="8"/>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style="hair">
        <color indexed="8"/>
      </bottom>
    </border>
    <border>
      <left style="medium">
        <color indexed="8"/>
      </left>
      <right style="medium">
        <color indexed="8"/>
      </right>
      <top>
        <color indexed="63"/>
      </top>
      <bottom style="medium">
        <color indexed="8"/>
      </bottom>
    </border>
    <border>
      <left style="medium"/>
      <right style="medium">
        <color indexed="8"/>
      </right>
      <top>
        <color indexed="63"/>
      </top>
      <bottom style="hair">
        <color indexed="8"/>
      </bottom>
    </border>
    <border>
      <left style="medium">
        <color indexed="8"/>
      </left>
      <right style="medium">
        <color indexed="8"/>
      </right>
      <top>
        <color indexed="63"/>
      </top>
      <bottom style="hair">
        <color indexed="8"/>
      </bottom>
    </border>
    <border>
      <left style="medium"/>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border>
    <border>
      <left style="medium"/>
      <right>
        <color indexed="63"/>
      </right>
      <top style="medium">
        <color indexed="8"/>
      </top>
      <bottom style="medium"/>
    </border>
    <border>
      <left>
        <color indexed="63"/>
      </left>
      <right style="medium">
        <color indexed="8"/>
      </right>
      <top style="medium">
        <color indexed="8"/>
      </top>
      <bottom style="medium"/>
    </border>
    <border>
      <left style="medium">
        <color indexed="8"/>
      </left>
      <right>
        <color indexed="63"/>
      </right>
      <top style="medium">
        <color indexed="8"/>
      </top>
      <bottom style="medium">
        <color indexed="8"/>
      </bottom>
    </border>
    <border>
      <left style="medium">
        <color indexed="8"/>
      </left>
      <right>
        <color indexed="63"/>
      </right>
      <top style="medium">
        <color indexed="8"/>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0" fillId="0" borderId="0" applyNumberFormat="0">
      <alignment/>
      <protection/>
    </xf>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0" fillId="29" borderId="1" applyNumberFormat="0" applyAlignment="0" applyProtection="0"/>
    <xf numFmtId="0" fontId="0" fillId="0" borderId="0">
      <alignment/>
      <protection/>
    </xf>
    <xf numFmtId="0" fontId="61" fillId="0" borderId="0" applyNumberFormat="0" applyFill="0" applyBorder="0" applyAlignment="0" applyProtection="0"/>
    <xf numFmtId="0" fontId="62" fillId="0" borderId="0" applyNumberFormat="0" applyFill="0" applyBorder="0" applyAlignment="0" applyProtection="0"/>
    <xf numFmtId="166" fontId="0" fillId="0" borderId="0">
      <alignment/>
      <protection/>
    </xf>
    <xf numFmtId="42" fontId="0" fillId="0" borderId="0" applyFill="0" applyBorder="0" applyAlignment="0" applyProtection="0"/>
    <xf numFmtId="166" fontId="0" fillId="0" borderId="0">
      <alignment/>
      <protection/>
    </xf>
    <xf numFmtId="166" fontId="0" fillId="0" borderId="0">
      <alignment/>
      <protection/>
    </xf>
    <xf numFmtId="201" fontId="0" fillId="0" borderId="0">
      <alignment/>
      <protection/>
    </xf>
    <xf numFmtId="166" fontId="0" fillId="0" borderId="0">
      <alignment/>
      <protection/>
    </xf>
    <xf numFmtId="164" fontId="24" fillId="0" borderId="0" applyFont="0" applyFill="0" applyBorder="0" applyAlignment="0" applyProtection="0"/>
    <xf numFmtId="164" fontId="24" fillId="0" borderId="0" applyFont="0" applyFill="0" applyBorder="0" applyAlignment="0" applyProtection="0"/>
    <xf numFmtId="166" fontId="0" fillId="0" borderId="0">
      <alignment/>
      <protection/>
    </xf>
    <xf numFmtId="201" fontId="0" fillId="0" borderId="0">
      <alignment/>
      <protection/>
    </xf>
    <xf numFmtId="166" fontId="0" fillId="0" borderId="0">
      <alignment/>
      <protection/>
    </xf>
    <xf numFmtId="44" fontId="63" fillId="0" borderId="0" applyFont="0" applyFill="0" applyBorder="0" applyAlignment="0" applyProtection="0"/>
    <xf numFmtId="0" fontId="64" fillId="30" borderId="0" applyNumberFormat="0" applyBorder="0" applyAlignment="0" applyProtection="0"/>
    <xf numFmtId="0" fontId="24"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63" fillId="0" borderId="0">
      <alignment/>
      <protection/>
    </xf>
    <xf numFmtId="0" fontId="13" fillId="0" borderId="0">
      <alignment/>
      <protection/>
    </xf>
    <xf numFmtId="0" fontId="13" fillId="0" borderId="0">
      <alignment/>
      <protection/>
    </xf>
    <xf numFmtId="0" fontId="24" fillId="0" borderId="0">
      <alignment/>
      <protection/>
    </xf>
    <xf numFmtId="0" fontId="24" fillId="0" borderId="0">
      <alignment/>
      <protection/>
    </xf>
    <xf numFmtId="0" fontId="13" fillId="0" borderId="0">
      <alignment/>
      <protection/>
    </xf>
    <xf numFmtId="0" fontId="24"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54"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0" fillId="0" borderId="0">
      <alignment/>
      <protection/>
    </xf>
    <xf numFmtId="0" fontId="54" fillId="0" borderId="0">
      <alignment/>
      <protection/>
    </xf>
    <xf numFmtId="0" fontId="13" fillId="0" borderId="0">
      <alignment/>
      <protection/>
    </xf>
    <xf numFmtId="0" fontId="13" fillId="0" borderId="0">
      <alignment/>
      <protection/>
    </xf>
    <xf numFmtId="0" fontId="24" fillId="0" borderId="0">
      <alignment/>
      <protection/>
    </xf>
    <xf numFmtId="0" fontId="63" fillId="0" borderId="0">
      <alignment/>
      <protection/>
    </xf>
    <xf numFmtId="0" fontId="63" fillId="0" borderId="0">
      <alignment/>
      <protection/>
    </xf>
    <xf numFmtId="0" fontId="24" fillId="0" borderId="0">
      <alignment/>
      <protection/>
    </xf>
    <xf numFmtId="0" fontId="0" fillId="0" borderId="0" applyBorder="0">
      <alignment/>
      <protection/>
    </xf>
    <xf numFmtId="0" fontId="0" fillId="0" borderId="0">
      <alignment/>
      <protection/>
    </xf>
    <xf numFmtId="0" fontId="0" fillId="31" borderId="4" applyNumberFormat="0" applyFont="0" applyAlignment="0" applyProtection="0"/>
    <xf numFmtId="0" fontId="0" fillId="0" borderId="0">
      <alignment/>
      <protection/>
    </xf>
    <xf numFmtId="9" fontId="0" fillId="0" borderId="0">
      <alignment/>
      <protection/>
    </xf>
    <xf numFmtId="9" fontId="0" fillId="0" borderId="0">
      <alignment/>
      <protection/>
    </xf>
    <xf numFmtId="9" fontId="0" fillId="0" borderId="0">
      <alignment/>
      <protection/>
    </xf>
    <xf numFmtId="9" fontId="24" fillId="0" borderId="0" applyFont="0" applyFill="0" applyBorder="0" applyAlignment="0" applyProtection="0"/>
    <xf numFmtId="9" fontId="0" fillId="0" borderId="0">
      <alignment/>
      <protection/>
    </xf>
    <xf numFmtId="0" fontId="65" fillId="32" borderId="0" applyNumberFormat="0" applyBorder="0" applyAlignment="0" applyProtection="0"/>
    <xf numFmtId="0" fontId="66" fillId="21" borderId="5" applyNumberFormat="0" applyAlignment="0" applyProtection="0"/>
    <xf numFmtId="41" fontId="0" fillId="0" borderId="0" applyFill="0" applyBorder="0" applyAlignment="0" applyProtection="0"/>
    <xf numFmtId="167" fontId="0" fillId="0" borderId="0">
      <alignment/>
      <protection/>
    </xf>
    <xf numFmtId="169" fontId="0" fillId="0" borderId="0">
      <alignment/>
      <protection/>
    </xf>
    <xf numFmtId="169" fontId="0" fillId="0" borderId="0">
      <alignment/>
      <protection/>
    </xf>
    <xf numFmtId="167" fontId="0" fillId="0" borderId="0">
      <alignment/>
      <protection/>
    </xf>
    <xf numFmtId="165" fontId="24" fillId="0" borderId="0" applyFont="0" applyFill="0" applyBorder="0" applyAlignment="0" applyProtection="0"/>
    <xf numFmtId="169" fontId="0" fillId="0" borderId="0">
      <alignment/>
      <protection/>
    </xf>
    <xf numFmtId="165" fontId="0" fillId="0" borderId="0" applyFill="0" applyBorder="0" applyAlignment="0" applyProtection="0"/>
    <xf numFmtId="0" fontId="1" fillId="0" borderId="6">
      <alignment horizontal="left" wrapText="1"/>
      <protection/>
    </xf>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0" fontId="71" fillId="0" borderId="8" applyNumberFormat="0" applyFill="0" applyAlignment="0" applyProtection="0"/>
    <xf numFmtId="0" fontId="72" fillId="0" borderId="9" applyNumberFormat="0" applyFill="0" applyAlignment="0" applyProtection="0"/>
    <xf numFmtId="0" fontId="72" fillId="0" borderId="0" applyNumberFormat="0" applyFill="0" applyBorder="0" applyAlignment="0" applyProtection="0"/>
    <xf numFmtId="0" fontId="73" fillId="0" borderId="10" applyNumberFormat="0" applyFill="0" applyAlignment="0" applyProtection="0"/>
    <xf numFmtId="169" fontId="0" fillId="0" borderId="0">
      <alignment/>
      <protection/>
    </xf>
    <xf numFmtId="43" fontId="24" fillId="0" borderId="0" applyFont="0" applyFill="0" applyBorder="0" applyAlignment="0" applyProtection="0"/>
    <xf numFmtId="43" fontId="24" fillId="0" borderId="0" applyFont="0" applyFill="0" applyBorder="0" applyAlignment="0" applyProtection="0"/>
    <xf numFmtId="165" fontId="24" fillId="0" borderId="0" applyFont="0" applyFill="0" applyBorder="0" applyAlignment="0" applyProtection="0"/>
    <xf numFmtId="43" fontId="63" fillId="0" borderId="0" applyFont="0" applyFill="0" applyBorder="0" applyAlignment="0" applyProtection="0"/>
    <xf numFmtId="169" fontId="0" fillId="0" borderId="0">
      <alignment/>
      <protection/>
    </xf>
  </cellStyleXfs>
  <cellXfs count="575">
    <xf numFmtId="0" fontId="0" fillId="0" borderId="0" xfId="0" applyAlignment="1">
      <alignment/>
    </xf>
    <xf numFmtId="0" fontId="0" fillId="0" borderId="0" xfId="45" applyFont="1" applyFill="1" applyBorder="1" applyAlignment="1" applyProtection="1">
      <alignment horizontal="left" vertical="center"/>
      <protection locked="0"/>
    </xf>
    <xf numFmtId="0" fontId="0" fillId="33" borderId="0" xfId="45" applyFont="1" applyFill="1" applyBorder="1" applyAlignment="1" applyProtection="1">
      <alignment vertical="center"/>
      <protection locked="0"/>
    </xf>
    <xf numFmtId="49" fontId="0" fillId="0" borderId="11" xfId="45" applyNumberFormat="1" applyFont="1" applyFill="1" applyBorder="1" applyAlignment="1" applyProtection="1">
      <alignment horizontal="center" vertical="center"/>
      <protection hidden="1"/>
    </xf>
    <xf numFmtId="166" fontId="0" fillId="0" borderId="11" xfId="48" applyFont="1" applyFill="1" applyBorder="1" applyAlignment="1" applyProtection="1">
      <alignment horizontal="right" vertical="center"/>
      <protection hidden="1"/>
    </xf>
    <xf numFmtId="49" fontId="0" fillId="0" borderId="12" xfId="45" applyNumberFormat="1" applyFont="1" applyFill="1" applyBorder="1" applyAlignment="1" applyProtection="1">
      <alignment horizontal="center" vertical="center"/>
      <protection hidden="1"/>
    </xf>
    <xf numFmtId="49" fontId="0" fillId="0" borderId="13" xfId="45" applyNumberFormat="1" applyFont="1" applyFill="1" applyBorder="1" applyAlignment="1" applyProtection="1">
      <alignment horizontal="center" vertical="center"/>
      <protection hidden="1"/>
    </xf>
    <xf numFmtId="49" fontId="0" fillId="0" borderId="14" xfId="0" applyNumberFormat="1" applyFont="1" applyFill="1" applyBorder="1" applyAlignment="1" applyProtection="1">
      <alignment horizontal="center" vertical="center"/>
      <protection hidden="1"/>
    </xf>
    <xf numFmtId="49" fontId="0" fillId="0" borderId="14" xfId="45" applyNumberFormat="1" applyFont="1" applyFill="1" applyBorder="1" applyAlignment="1" applyProtection="1">
      <alignment horizontal="center" vertical="center"/>
      <protection hidden="1"/>
    </xf>
    <xf numFmtId="49" fontId="74" fillId="34" borderId="15" xfId="45" applyNumberFormat="1" applyFont="1" applyFill="1" applyBorder="1" applyAlignment="1" applyProtection="1">
      <alignment horizontal="center" vertical="center"/>
      <protection hidden="1"/>
    </xf>
    <xf numFmtId="0" fontId="0" fillId="0" borderId="0" xfId="45" applyFont="1" applyFill="1" applyBorder="1" applyAlignment="1" applyProtection="1">
      <alignment vertical="center"/>
      <protection locked="0"/>
    </xf>
    <xf numFmtId="0" fontId="7" fillId="0" borderId="0" xfId="45" applyFont="1" applyFill="1" applyBorder="1" applyAlignment="1" applyProtection="1">
      <alignment vertical="center"/>
      <protection locked="0"/>
    </xf>
    <xf numFmtId="0" fontId="6" fillId="0" borderId="0" xfId="45" applyFont="1" applyFill="1" applyBorder="1" applyAlignment="1" applyProtection="1">
      <alignment vertical="center"/>
      <protection locked="0"/>
    </xf>
    <xf numFmtId="0" fontId="11" fillId="0" borderId="0" xfId="45" applyFont="1" applyFill="1" applyBorder="1" applyAlignment="1" applyProtection="1">
      <alignment horizontal="center" vertical="center"/>
      <protection locked="0"/>
    </xf>
    <xf numFmtId="0" fontId="12" fillId="0" borderId="0" xfId="45" applyFont="1" applyFill="1" applyBorder="1" applyAlignment="1" applyProtection="1">
      <alignment vertical="center"/>
      <protection locked="0"/>
    </xf>
    <xf numFmtId="2" fontId="12" fillId="0" borderId="0" xfId="45" applyNumberFormat="1" applyFont="1" applyFill="1" applyBorder="1" applyAlignment="1" applyProtection="1">
      <alignment horizontal="center" vertical="center" wrapText="1"/>
      <protection locked="0"/>
    </xf>
    <xf numFmtId="0" fontId="75" fillId="0" borderId="0" xfId="45" applyFont="1" applyFill="1" applyBorder="1" applyAlignment="1" applyProtection="1">
      <alignment vertical="center"/>
      <protection locked="0"/>
    </xf>
    <xf numFmtId="10" fontId="12" fillId="35" borderId="16" xfId="45" applyNumberFormat="1" applyFont="1" applyFill="1" applyBorder="1" applyAlignment="1" applyProtection="1">
      <alignment horizontal="left" vertical="center"/>
      <protection locked="0"/>
    </xf>
    <xf numFmtId="0" fontId="13" fillId="0" borderId="13" xfId="0" applyFont="1" applyFill="1" applyBorder="1" applyAlignment="1" applyProtection="1">
      <alignment horizontal="center" vertical="center"/>
      <protection hidden="1"/>
    </xf>
    <xf numFmtId="0" fontId="0" fillId="0" borderId="12" xfId="45" applyNumberFormat="1" applyFont="1" applyFill="1" applyBorder="1" applyAlignment="1" applyProtection="1">
      <alignment horizontal="center" vertical="center"/>
      <protection hidden="1"/>
    </xf>
    <xf numFmtId="0" fontId="22" fillId="36" borderId="17" xfId="45" applyFont="1" applyFill="1" applyBorder="1" applyAlignment="1" applyProtection="1">
      <alignment horizontal="center" vertical="center"/>
      <protection locked="0"/>
    </xf>
    <xf numFmtId="168" fontId="6" fillId="36" borderId="18" xfId="45" applyNumberFormat="1" applyFont="1" applyFill="1" applyBorder="1" applyAlignment="1" applyProtection="1">
      <alignment vertical="center"/>
      <protection locked="0"/>
    </xf>
    <xf numFmtId="166" fontId="0" fillId="0" borderId="19" xfId="48" applyFont="1" applyFill="1" applyBorder="1" applyAlignment="1" applyProtection="1">
      <alignment horizontal="right" vertical="center"/>
      <protection hidden="1"/>
    </xf>
    <xf numFmtId="0" fontId="0" fillId="0" borderId="0" xfId="45" applyFont="1" applyFill="1" applyBorder="1" applyAlignment="1" applyProtection="1">
      <alignment horizontal="center" vertical="center"/>
      <protection locked="0"/>
    </xf>
    <xf numFmtId="0" fontId="20" fillId="0" borderId="20" xfId="0" applyFont="1" applyFill="1" applyBorder="1" applyAlignment="1" applyProtection="1">
      <alignment horizontal="left" vertical="center" wrapText="1"/>
      <protection hidden="1"/>
    </xf>
    <xf numFmtId="0" fontId="4" fillId="0" borderId="12" xfId="45" applyNumberFormat="1" applyFont="1" applyFill="1" applyBorder="1" applyAlignment="1" applyProtection="1">
      <alignment horizontal="center" vertical="center"/>
      <protection hidden="1"/>
    </xf>
    <xf numFmtId="0" fontId="0" fillId="0" borderId="11" xfId="45" applyNumberFormat="1" applyFont="1" applyFill="1" applyBorder="1" applyAlignment="1" applyProtection="1">
      <alignment horizontal="center" vertical="center"/>
      <protection hidden="1"/>
    </xf>
    <xf numFmtId="0" fontId="0" fillId="0" borderId="13" xfId="45" applyNumberFormat="1" applyFont="1" applyFill="1" applyBorder="1" applyAlignment="1" applyProtection="1">
      <alignment horizontal="center" vertical="center"/>
      <protection hidden="1"/>
    </xf>
    <xf numFmtId="166" fontId="0" fillId="0" borderId="21" xfId="48" applyFont="1" applyFill="1" applyBorder="1" applyAlignment="1" applyProtection="1">
      <alignment horizontal="right" vertical="center"/>
      <protection hidden="1"/>
    </xf>
    <xf numFmtId="166" fontId="0" fillId="0" borderId="22" xfId="48" applyFont="1" applyFill="1" applyBorder="1" applyAlignment="1" applyProtection="1">
      <alignment horizontal="right" vertical="center"/>
      <protection hidden="1"/>
    </xf>
    <xf numFmtId="49" fontId="0" fillId="0" borderId="14" xfId="0" applyNumberFormat="1" applyFill="1" applyBorder="1" applyAlignment="1" applyProtection="1">
      <alignment horizontal="center" vertical="center"/>
      <protection hidden="1"/>
    </xf>
    <xf numFmtId="49" fontId="0" fillId="0" borderId="23" xfId="0" applyNumberFormat="1" applyFill="1" applyBorder="1" applyAlignment="1" applyProtection="1">
      <alignment horizontal="center" vertical="center"/>
      <protection hidden="1"/>
    </xf>
    <xf numFmtId="49" fontId="0" fillId="0" borderId="24" xfId="0" applyNumberFormat="1" applyFill="1" applyBorder="1" applyAlignment="1" applyProtection="1">
      <alignment horizontal="center" vertical="center"/>
      <protection hidden="1"/>
    </xf>
    <xf numFmtId="0" fontId="0" fillId="0" borderId="21" xfId="45" applyNumberFormat="1" applyFont="1" applyFill="1" applyBorder="1" applyAlignment="1" applyProtection="1">
      <alignment horizontal="center" vertical="center"/>
      <protection hidden="1"/>
    </xf>
    <xf numFmtId="0" fontId="0" fillId="0" borderId="22" xfId="45" applyNumberFormat="1" applyFont="1" applyFill="1" applyBorder="1" applyAlignment="1" applyProtection="1">
      <alignment horizontal="center" vertical="center"/>
      <protection hidden="1"/>
    </xf>
    <xf numFmtId="4" fontId="0" fillId="0" borderId="11" xfId="48" applyNumberFormat="1" applyFont="1" applyFill="1" applyBorder="1" applyAlignment="1" applyProtection="1">
      <alignment horizontal="center" vertical="center"/>
      <protection hidden="1"/>
    </xf>
    <xf numFmtId="0" fontId="0" fillId="0" borderId="0" xfId="45" applyFont="1" applyFill="1" applyAlignment="1" applyProtection="1">
      <alignment vertical="center"/>
      <protection locked="0"/>
    </xf>
    <xf numFmtId="0" fontId="4" fillId="0" borderId="0" xfId="45" applyFont="1" applyBorder="1" applyAlignment="1" applyProtection="1">
      <alignment horizontal="center" vertical="center"/>
      <protection locked="0"/>
    </xf>
    <xf numFmtId="0" fontId="6" fillId="0" borderId="0" xfId="45" applyFont="1" applyBorder="1" applyAlignment="1" applyProtection="1">
      <alignment horizontal="center" vertical="center"/>
      <protection locked="0"/>
    </xf>
    <xf numFmtId="0" fontId="4" fillId="0" borderId="0" xfId="45" applyFont="1" applyAlignment="1" applyProtection="1">
      <alignment vertical="center"/>
      <protection locked="0"/>
    </xf>
    <xf numFmtId="0" fontId="7" fillId="0" borderId="0" xfId="45" applyFont="1" applyFill="1" applyAlignment="1" applyProtection="1">
      <alignment vertical="center"/>
      <protection locked="0"/>
    </xf>
    <xf numFmtId="0" fontId="5" fillId="0" borderId="0" xfId="45" applyFont="1" applyBorder="1" applyAlignment="1" applyProtection="1">
      <alignment vertical="center" wrapText="1"/>
      <protection locked="0"/>
    </xf>
    <xf numFmtId="0" fontId="9" fillId="0" borderId="0" xfId="45" applyFont="1" applyFill="1" applyAlignment="1" applyProtection="1">
      <alignment vertical="center"/>
      <protection locked="0"/>
    </xf>
    <xf numFmtId="0" fontId="11" fillId="0" borderId="0" xfId="45" applyFont="1" applyFill="1" applyAlignment="1" applyProtection="1">
      <alignment horizontal="center" vertical="center"/>
      <protection locked="0"/>
    </xf>
    <xf numFmtId="0" fontId="0" fillId="0" borderId="0" xfId="45" applyFont="1" applyBorder="1" applyAlignment="1" applyProtection="1">
      <alignment horizontal="center" vertical="center" wrapText="1"/>
      <protection locked="0"/>
    </xf>
    <xf numFmtId="166" fontId="0" fillId="0" borderId="0" xfId="48" applyFont="1" applyFill="1" applyBorder="1" applyAlignment="1" applyProtection="1">
      <alignment horizontal="center" vertical="center" wrapText="1"/>
      <protection locked="0"/>
    </xf>
    <xf numFmtId="168" fontId="11" fillId="0" borderId="0" xfId="45" applyNumberFormat="1" applyFont="1" applyBorder="1" applyAlignment="1" applyProtection="1">
      <alignment horizontal="center" vertical="center" wrapText="1"/>
      <protection locked="0"/>
    </xf>
    <xf numFmtId="0" fontId="0" fillId="0" borderId="0" xfId="45" applyFont="1" applyBorder="1" applyAlignment="1" applyProtection="1">
      <alignment horizontal="center" vertical="center"/>
      <protection locked="0"/>
    </xf>
    <xf numFmtId="166" fontId="0" fillId="0" borderId="0" xfId="48" applyFont="1" applyFill="1" applyBorder="1" applyAlignment="1" applyProtection="1">
      <alignment vertical="center"/>
      <protection locked="0"/>
    </xf>
    <xf numFmtId="0" fontId="0" fillId="0" borderId="0" xfId="45" applyFont="1" applyBorder="1" applyAlignment="1" applyProtection="1">
      <alignment vertical="center"/>
      <protection locked="0"/>
    </xf>
    <xf numFmtId="171" fontId="0" fillId="0" borderId="0" xfId="45" applyNumberFormat="1" applyFont="1" applyBorder="1" applyAlignment="1" applyProtection="1">
      <alignment horizontal="center" vertical="center" wrapText="1"/>
      <protection locked="0"/>
    </xf>
    <xf numFmtId="0" fontId="0" fillId="0" borderId="0" xfId="45" applyFont="1" applyAlignment="1" applyProtection="1">
      <alignment horizontal="center" vertical="center"/>
      <protection locked="0"/>
    </xf>
    <xf numFmtId="0" fontId="5" fillId="0" borderId="0" xfId="45" applyFont="1" applyAlignment="1" applyProtection="1">
      <alignment horizontal="center" vertical="center"/>
      <protection locked="0"/>
    </xf>
    <xf numFmtId="0" fontId="14" fillId="0" borderId="0" xfId="45" applyFont="1" applyAlignment="1" applyProtection="1">
      <alignment horizontal="center" vertical="center"/>
      <protection locked="0"/>
    </xf>
    <xf numFmtId="0" fontId="0" fillId="0" borderId="0" xfId="45" applyFont="1" applyAlignment="1" applyProtection="1">
      <alignment vertical="center"/>
      <protection locked="0"/>
    </xf>
    <xf numFmtId="168" fontId="11" fillId="0" borderId="0" xfId="45" applyNumberFormat="1" applyFont="1" applyAlignment="1" applyProtection="1">
      <alignment horizontal="center" vertical="center"/>
      <protection locked="0"/>
    </xf>
    <xf numFmtId="0" fontId="4" fillId="0" borderId="0" xfId="45" applyFont="1" applyAlignment="1" applyProtection="1">
      <alignment vertical="center"/>
      <protection hidden="1"/>
    </xf>
    <xf numFmtId="4" fontId="4" fillId="0" borderId="0" xfId="45" applyNumberFormat="1" applyFont="1" applyAlignment="1" applyProtection="1">
      <alignment horizontal="center" vertical="center"/>
      <protection hidden="1"/>
    </xf>
    <xf numFmtId="0" fontId="5" fillId="0" borderId="25" xfId="45" applyFont="1" applyBorder="1" applyAlignment="1" applyProtection="1">
      <alignment horizontal="left" vertical="center" wrapText="1"/>
      <protection hidden="1"/>
    </xf>
    <xf numFmtId="0" fontId="5" fillId="0" borderId="26" xfId="45" applyFont="1" applyBorder="1" applyAlignment="1" applyProtection="1">
      <alignment horizontal="left" vertical="center" wrapText="1"/>
      <protection hidden="1"/>
    </xf>
    <xf numFmtId="0" fontId="5" fillId="0" borderId="26" xfId="45" applyFont="1" applyBorder="1" applyAlignment="1" applyProtection="1">
      <alignment vertical="center" wrapText="1"/>
      <protection hidden="1"/>
    </xf>
    <xf numFmtId="0" fontId="5" fillId="0" borderId="27" xfId="45" applyFont="1" applyBorder="1" applyAlignment="1" applyProtection="1">
      <alignment vertical="center" wrapText="1"/>
      <protection hidden="1"/>
    </xf>
    <xf numFmtId="0" fontId="5" fillId="0" borderId="6" xfId="45" applyFont="1" applyBorder="1" applyAlignment="1" applyProtection="1">
      <alignment horizontal="center" vertical="center" wrapText="1"/>
      <protection hidden="1"/>
    </xf>
    <xf numFmtId="0" fontId="5" fillId="0" borderId="0" xfId="45" applyFont="1" applyBorder="1" applyAlignment="1" applyProtection="1">
      <alignment vertical="center" wrapText="1"/>
      <protection hidden="1"/>
    </xf>
    <xf numFmtId="4" fontId="5" fillId="0" borderId="0" xfId="45" applyNumberFormat="1" applyFont="1" applyBorder="1" applyAlignment="1" applyProtection="1">
      <alignment horizontal="center" vertical="center" wrapText="1"/>
      <protection hidden="1"/>
    </xf>
    <xf numFmtId="4" fontId="5" fillId="0" borderId="16" xfId="45" applyNumberFormat="1" applyFont="1" applyBorder="1" applyAlignment="1" applyProtection="1">
      <alignment horizontal="center" vertical="center" wrapText="1"/>
      <protection hidden="1"/>
    </xf>
    <xf numFmtId="0" fontId="5" fillId="0" borderId="6" xfId="45" applyFont="1" applyBorder="1" applyAlignment="1" applyProtection="1">
      <alignment horizontal="left" vertical="center" wrapText="1"/>
      <protection hidden="1"/>
    </xf>
    <xf numFmtId="0" fontId="5" fillId="0" borderId="0" xfId="45" applyFont="1" applyBorder="1" applyAlignment="1" applyProtection="1">
      <alignment horizontal="left" vertical="center" wrapText="1"/>
      <protection hidden="1"/>
    </xf>
    <xf numFmtId="0" fontId="7" fillId="0" borderId="0" xfId="45" applyFont="1" applyFill="1" applyBorder="1" applyAlignment="1" applyProtection="1">
      <alignment vertical="center"/>
      <protection hidden="1"/>
    </xf>
    <xf numFmtId="0" fontId="10" fillId="0" borderId="0" xfId="45" applyFont="1" applyBorder="1" applyAlignment="1" applyProtection="1">
      <alignment vertical="center" wrapText="1"/>
      <protection hidden="1"/>
    </xf>
    <xf numFmtId="178" fontId="10" fillId="0" borderId="16" xfId="45" applyNumberFormat="1" applyFont="1" applyFill="1" applyBorder="1" applyAlignment="1" applyProtection="1">
      <alignment horizontal="right" vertical="center" wrapText="1"/>
      <protection hidden="1"/>
    </xf>
    <xf numFmtId="4" fontId="5" fillId="0" borderId="0" xfId="45" applyNumberFormat="1" applyFont="1" applyBorder="1" applyAlignment="1" applyProtection="1">
      <alignment vertical="center" wrapText="1"/>
      <protection hidden="1"/>
    </xf>
    <xf numFmtId="4" fontId="10" fillId="0" borderId="16" xfId="45" applyNumberFormat="1" applyFont="1" applyFill="1" applyBorder="1" applyAlignment="1" applyProtection="1">
      <alignment horizontal="right" vertical="center" wrapText="1"/>
      <protection hidden="1"/>
    </xf>
    <xf numFmtId="0" fontId="10" fillId="0" borderId="0" xfId="45" applyFont="1" applyBorder="1" applyAlignment="1" applyProtection="1">
      <alignment horizontal="left" vertical="center"/>
      <protection hidden="1"/>
    </xf>
    <xf numFmtId="179" fontId="10" fillId="0" borderId="16" xfId="48" applyNumberFormat="1" applyFont="1" applyBorder="1" applyAlignment="1" applyProtection="1">
      <alignment vertical="center"/>
      <protection hidden="1"/>
    </xf>
    <xf numFmtId="0" fontId="5" fillId="0" borderId="0" xfId="45" applyFont="1" applyFill="1" applyBorder="1" applyAlignment="1" applyProtection="1">
      <alignment horizontal="left" vertical="center" wrapText="1"/>
      <protection hidden="1"/>
    </xf>
    <xf numFmtId="180" fontId="5" fillId="0" borderId="16" xfId="48" applyNumberFormat="1" applyFont="1" applyFill="1" applyBorder="1" applyAlignment="1" applyProtection="1">
      <alignment horizontal="center" vertical="center" wrapText="1"/>
      <protection hidden="1"/>
    </xf>
    <xf numFmtId="0" fontId="4" fillId="0" borderId="28" xfId="45" applyFont="1" applyBorder="1" applyAlignment="1" applyProtection="1">
      <alignment horizontal="center" vertical="center" wrapText="1"/>
      <protection hidden="1"/>
    </xf>
    <xf numFmtId="0" fontId="4" fillId="0" borderId="29" xfId="45" applyFont="1" applyBorder="1" applyAlignment="1" applyProtection="1">
      <alignment vertical="center" wrapText="1"/>
      <protection hidden="1"/>
    </xf>
    <xf numFmtId="0" fontId="4" fillId="0" borderId="30" xfId="45" applyFont="1" applyBorder="1" applyAlignment="1" applyProtection="1">
      <alignment vertical="center" wrapText="1"/>
      <protection hidden="1"/>
    </xf>
    <xf numFmtId="0" fontId="74" fillId="34" borderId="31" xfId="45" applyFont="1" applyFill="1" applyBorder="1" applyAlignment="1" applyProtection="1">
      <alignment horizontal="center" vertical="center" wrapText="1"/>
      <protection hidden="1"/>
    </xf>
    <xf numFmtId="0" fontId="74" fillId="34" borderId="26" xfId="45" applyFont="1" applyFill="1" applyBorder="1" applyAlignment="1" applyProtection="1">
      <alignment horizontal="center" vertical="center" wrapText="1"/>
      <protection hidden="1"/>
    </xf>
    <xf numFmtId="166" fontId="74" fillId="34" borderId="31" xfId="48" applyFont="1" applyFill="1" applyBorder="1" applyAlignment="1" applyProtection="1">
      <alignment horizontal="center" vertical="center" wrapText="1"/>
      <protection hidden="1"/>
    </xf>
    <xf numFmtId="168" fontId="76" fillId="34" borderId="31" xfId="45" applyNumberFormat="1" applyFont="1" applyFill="1" applyBorder="1" applyAlignment="1" applyProtection="1">
      <alignment horizontal="center" vertical="center" wrapText="1"/>
      <protection hidden="1"/>
    </xf>
    <xf numFmtId="170" fontId="10" fillId="37" borderId="32" xfId="45" applyNumberFormat="1" applyFont="1" applyFill="1" applyBorder="1" applyAlignment="1" applyProtection="1">
      <alignment horizontal="center" vertical="center" wrapText="1"/>
      <protection hidden="1"/>
    </xf>
    <xf numFmtId="0" fontId="10" fillId="37" borderId="33" xfId="45" applyFont="1" applyFill="1" applyBorder="1" applyAlignment="1" applyProtection="1">
      <alignment horizontal="center" vertical="center" wrapText="1"/>
      <protection hidden="1"/>
    </xf>
    <xf numFmtId="166" fontId="11" fillId="37" borderId="12" xfId="48" applyFont="1" applyFill="1" applyBorder="1" applyAlignment="1" applyProtection="1">
      <alignment horizontal="center" vertical="center" wrapText="1"/>
      <protection hidden="1"/>
    </xf>
    <xf numFmtId="166" fontId="11" fillId="37" borderId="34" xfId="48" applyFont="1" applyFill="1" applyBorder="1" applyAlignment="1" applyProtection="1">
      <alignment horizontal="center" vertical="center" wrapText="1"/>
      <protection hidden="1"/>
    </xf>
    <xf numFmtId="10" fontId="10" fillId="37" borderId="35" xfId="102" applyNumberFormat="1" applyFont="1" applyFill="1" applyBorder="1" applyAlignment="1" applyProtection="1">
      <alignment horizontal="center" vertical="center" wrapText="1"/>
      <protection hidden="1"/>
    </xf>
    <xf numFmtId="166" fontId="77" fillId="34" borderId="36" xfId="48" applyFont="1" applyFill="1" applyBorder="1" applyAlignment="1" applyProtection="1">
      <alignment horizontal="center" vertical="center" wrapText="1"/>
      <protection hidden="1"/>
    </xf>
    <xf numFmtId="9" fontId="76" fillId="34" borderId="36" xfId="102" applyNumberFormat="1" applyFont="1" applyFill="1" applyBorder="1" applyAlignment="1" applyProtection="1">
      <alignment horizontal="center" vertical="center" wrapText="1"/>
      <protection hidden="1"/>
    </xf>
    <xf numFmtId="0" fontId="0" fillId="0" borderId="0" xfId="45" applyFont="1" applyBorder="1" applyAlignment="1" applyProtection="1">
      <alignment vertical="center"/>
      <protection hidden="1"/>
    </xf>
    <xf numFmtId="0" fontId="2" fillId="0" borderId="0" xfId="45" applyFont="1" applyBorder="1" applyAlignment="1" applyProtection="1">
      <alignment vertical="center"/>
      <protection hidden="1"/>
    </xf>
    <xf numFmtId="0" fontId="4" fillId="0" borderId="0" xfId="45" applyFont="1" applyBorder="1" applyAlignment="1" applyProtection="1">
      <alignment vertical="center"/>
      <protection hidden="1"/>
    </xf>
    <xf numFmtId="0" fontId="6" fillId="0" borderId="0" xfId="45" applyFont="1" applyBorder="1" applyAlignment="1" applyProtection="1">
      <alignment vertical="center"/>
      <protection hidden="1"/>
    </xf>
    <xf numFmtId="0" fontId="5" fillId="0" borderId="0" xfId="45" applyFont="1" applyBorder="1" applyAlignment="1" applyProtection="1">
      <alignment horizontal="center" vertical="center"/>
      <protection locked="0"/>
    </xf>
    <xf numFmtId="0" fontId="14" fillId="0" borderId="0" xfId="45" applyFont="1" applyBorder="1" applyAlignment="1" applyProtection="1">
      <alignment horizontal="center" vertical="center"/>
      <protection locked="0"/>
    </xf>
    <xf numFmtId="0" fontId="0" fillId="0" borderId="0" xfId="45" applyFont="1" applyBorder="1" applyAlignment="1" applyProtection="1">
      <alignment vertical="center" wrapText="1"/>
      <protection locked="0"/>
    </xf>
    <xf numFmtId="0" fontId="5" fillId="0" borderId="0" xfId="45" applyFont="1" applyBorder="1" applyAlignment="1" applyProtection="1">
      <alignment vertical="center"/>
      <protection locked="0"/>
    </xf>
    <xf numFmtId="0" fontId="14" fillId="0" borderId="0" xfId="45" applyFont="1" applyBorder="1" applyAlignment="1" applyProtection="1">
      <alignment vertical="center"/>
      <protection locked="0"/>
    </xf>
    <xf numFmtId="0" fontId="2" fillId="0" borderId="0" xfId="45" applyFont="1" applyBorder="1" applyAlignment="1" applyProtection="1">
      <alignment vertical="center"/>
      <protection locked="0"/>
    </xf>
    <xf numFmtId="0" fontId="2" fillId="0" borderId="0" xfId="45" applyFont="1" applyBorder="1" applyAlignment="1" applyProtection="1">
      <alignment horizontal="center" vertical="center"/>
      <protection locked="0"/>
    </xf>
    <xf numFmtId="0" fontId="4" fillId="0" borderId="0" xfId="45" applyFont="1" applyBorder="1" applyAlignment="1" applyProtection="1">
      <alignment vertical="center"/>
      <protection locked="0"/>
    </xf>
    <xf numFmtId="0" fontId="6" fillId="0" borderId="0" xfId="45" applyFont="1" applyBorder="1" applyAlignment="1" applyProtection="1">
      <alignment vertical="center"/>
      <protection locked="0"/>
    </xf>
    <xf numFmtId="0" fontId="4" fillId="0" borderId="0" xfId="45" applyFont="1" applyAlignment="1" applyProtection="1">
      <alignment horizontal="center" vertical="center"/>
      <protection locked="0"/>
    </xf>
    <xf numFmtId="0" fontId="0" fillId="0" borderId="37" xfId="45" applyFont="1" applyBorder="1" applyAlignment="1" applyProtection="1">
      <alignment vertical="center"/>
      <protection locked="0"/>
    </xf>
    <xf numFmtId="0" fontId="7" fillId="0" borderId="0" xfId="45" applyFont="1" applyBorder="1" applyAlignment="1" applyProtection="1">
      <alignment vertical="center"/>
      <protection locked="0"/>
    </xf>
    <xf numFmtId="0" fontId="5" fillId="0" borderId="0" xfId="45" applyFont="1" applyBorder="1" applyAlignment="1" applyProtection="1">
      <alignment horizontal="center" vertical="center" wrapText="1"/>
      <protection locked="0"/>
    </xf>
    <xf numFmtId="0" fontId="4" fillId="0" borderId="0" xfId="45" applyFont="1" applyBorder="1" applyAlignment="1" applyProtection="1">
      <alignment vertical="center" wrapText="1"/>
      <protection locked="0"/>
    </xf>
    <xf numFmtId="0" fontId="9" fillId="0" borderId="0" xfId="45" applyFont="1" applyAlignment="1" applyProtection="1">
      <alignment vertical="center"/>
      <protection locked="0"/>
    </xf>
    <xf numFmtId="0" fontId="0" fillId="0" borderId="0" xfId="45" applyProtection="1">
      <alignment/>
      <protection locked="0"/>
    </xf>
    <xf numFmtId="10" fontId="0" fillId="0" borderId="38" xfId="67" applyNumberFormat="1" applyFill="1" applyBorder="1" applyAlignment="1" applyProtection="1">
      <alignment horizontal="center" vertical="center"/>
      <protection locked="0"/>
    </xf>
    <xf numFmtId="10" fontId="0" fillId="0" borderId="39" xfId="67" applyNumberFormat="1" applyFill="1" applyBorder="1" applyAlignment="1" applyProtection="1">
      <alignment horizontal="center" vertical="center"/>
      <protection locked="0"/>
    </xf>
    <xf numFmtId="10" fontId="0" fillId="0" borderId="40" xfId="67" applyNumberFormat="1" applyFill="1" applyBorder="1" applyAlignment="1" applyProtection="1">
      <alignment horizontal="center" vertical="center"/>
      <protection locked="0"/>
    </xf>
    <xf numFmtId="10" fontId="0" fillId="0" borderId="24" xfId="67" applyNumberFormat="1" applyFill="1" applyBorder="1" applyAlignment="1" applyProtection="1">
      <alignment horizontal="center" vertical="center"/>
      <protection locked="0"/>
    </xf>
    <xf numFmtId="10" fontId="0" fillId="0" borderId="22" xfId="67" applyNumberFormat="1" applyFill="1" applyBorder="1" applyAlignment="1" applyProtection="1">
      <alignment horizontal="center" vertical="center"/>
      <protection locked="0"/>
    </xf>
    <xf numFmtId="10" fontId="0" fillId="0" borderId="41" xfId="67" applyNumberFormat="1" applyFill="1" applyBorder="1" applyAlignment="1" applyProtection="1">
      <alignment horizontal="center" vertical="center"/>
      <protection locked="0"/>
    </xf>
    <xf numFmtId="10" fontId="0" fillId="0" borderId="42" xfId="67" applyNumberFormat="1" applyFill="1" applyBorder="1" applyAlignment="1" applyProtection="1">
      <alignment horizontal="center" vertical="center"/>
      <protection locked="0"/>
    </xf>
    <xf numFmtId="10" fontId="0" fillId="0" borderId="43" xfId="67" applyNumberFormat="1" applyFill="1" applyBorder="1" applyAlignment="1" applyProtection="1">
      <alignment horizontal="center" vertical="center"/>
      <protection locked="0"/>
    </xf>
    <xf numFmtId="10" fontId="0" fillId="0" borderId="44" xfId="67" applyNumberFormat="1" applyFill="1" applyBorder="1" applyAlignment="1" applyProtection="1">
      <alignment horizontal="center" vertical="center"/>
      <protection locked="0"/>
    </xf>
    <xf numFmtId="10" fontId="0" fillId="0" borderId="45" xfId="67" applyNumberFormat="1" applyFill="1" applyBorder="1" applyAlignment="1" applyProtection="1">
      <alignment horizontal="center" vertical="center"/>
      <protection locked="0"/>
    </xf>
    <xf numFmtId="10" fontId="0" fillId="0" borderId="12" xfId="67" applyNumberFormat="1" applyFill="1" applyBorder="1" applyAlignment="1" applyProtection="1">
      <alignment horizontal="center" vertical="center"/>
      <protection locked="0"/>
    </xf>
    <xf numFmtId="10" fontId="0" fillId="0" borderId="46" xfId="67" applyNumberFormat="1" applyFill="1" applyBorder="1" applyAlignment="1" applyProtection="1">
      <alignment horizontal="center" vertical="center"/>
      <protection locked="0"/>
    </xf>
    <xf numFmtId="0" fontId="0" fillId="0" borderId="0" xfId="45" applyBorder="1" applyProtection="1">
      <alignment/>
      <protection locked="0"/>
    </xf>
    <xf numFmtId="0" fontId="0" fillId="0" borderId="0" xfId="45" applyFont="1" applyAlignment="1" applyProtection="1">
      <alignment horizontal="left" vertical="center"/>
      <protection locked="0"/>
    </xf>
    <xf numFmtId="169" fontId="0" fillId="0" borderId="37" xfId="126" applyBorder="1" applyAlignment="1" applyProtection="1">
      <alignment horizontal="center"/>
      <protection locked="0"/>
    </xf>
    <xf numFmtId="0" fontId="11" fillId="0" borderId="0" xfId="45" applyFont="1" applyAlignment="1" applyProtection="1">
      <alignment horizontal="left" vertical="center"/>
      <protection locked="0"/>
    </xf>
    <xf numFmtId="43" fontId="0" fillId="0" borderId="0" xfId="45" applyNumberFormat="1" applyAlignment="1" applyProtection="1">
      <alignment horizontal="center"/>
      <protection locked="0"/>
    </xf>
    <xf numFmtId="0" fontId="14" fillId="0" borderId="0" xfId="45" applyFont="1" applyAlignment="1" applyProtection="1">
      <alignment/>
      <protection locked="0"/>
    </xf>
    <xf numFmtId="0" fontId="0" fillId="0" borderId="0" xfId="45" applyAlignment="1" applyProtection="1">
      <alignment vertical="center"/>
      <protection locked="0"/>
    </xf>
    <xf numFmtId="10" fontId="0" fillId="0" borderId="0" xfId="45" applyNumberFormat="1" applyAlignment="1" applyProtection="1">
      <alignment vertical="center"/>
      <protection locked="0"/>
    </xf>
    <xf numFmtId="0" fontId="0" fillId="0" borderId="0" xfId="45" applyFill="1" applyProtection="1">
      <alignment/>
      <protection locked="0"/>
    </xf>
    <xf numFmtId="0" fontId="5" fillId="0" borderId="0" xfId="0" applyFont="1" applyBorder="1" applyAlignment="1" applyProtection="1">
      <alignment vertical="center"/>
      <protection locked="0"/>
    </xf>
    <xf numFmtId="0" fontId="5" fillId="0" borderId="0" xfId="45" applyFont="1" applyBorder="1" applyAlignment="1" applyProtection="1">
      <alignment/>
      <protection locked="0"/>
    </xf>
    <xf numFmtId="0" fontId="0" fillId="38" borderId="0" xfId="45" applyFill="1" applyProtection="1">
      <alignment/>
      <protection locked="0"/>
    </xf>
    <xf numFmtId="0" fontId="14" fillId="0" borderId="0" xfId="0" applyFont="1" applyBorder="1" applyAlignment="1" applyProtection="1">
      <alignment vertical="center"/>
      <protection locked="0"/>
    </xf>
    <xf numFmtId="0" fontId="14" fillId="0" borderId="0" xfId="45" applyFont="1" applyBorder="1" applyAlignment="1" applyProtection="1">
      <alignment/>
      <protection locked="0"/>
    </xf>
    <xf numFmtId="10" fontId="0" fillId="0" borderId="0" xfId="45" applyNumberFormat="1" applyBorder="1" applyAlignment="1" applyProtection="1">
      <alignment/>
      <protection locked="0"/>
    </xf>
    <xf numFmtId="0" fontId="4" fillId="0" borderId="47" xfId="45" applyFont="1" applyBorder="1" applyAlignment="1" applyProtection="1">
      <alignment vertical="center" wrapText="1"/>
      <protection hidden="1"/>
    </xf>
    <xf numFmtId="0" fontId="4" fillId="0" borderId="37" xfId="45" applyFont="1" applyBorder="1" applyAlignment="1" applyProtection="1">
      <alignment vertical="center" wrapText="1"/>
      <protection hidden="1"/>
    </xf>
    <xf numFmtId="0" fontId="0" fillId="0" borderId="37" xfId="45" applyFont="1" applyBorder="1" applyAlignment="1" applyProtection="1">
      <alignment vertical="center"/>
      <protection hidden="1"/>
    </xf>
    <xf numFmtId="0" fontId="5" fillId="0" borderId="48" xfId="45" applyFont="1" applyBorder="1" applyAlignment="1" applyProtection="1">
      <alignment vertical="center" wrapText="1"/>
      <protection hidden="1"/>
    </xf>
    <xf numFmtId="0" fontId="5" fillId="0" borderId="0" xfId="45" applyFont="1" applyBorder="1" applyAlignment="1" applyProtection="1">
      <alignment horizontal="right" vertical="center" wrapText="1"/>
      <protection hidden="1"/>
    </xf>
    <xf numFmtId="178" fontId="5" fillId="0" borderId="0" xfId="45" applyNumberFormat="1" applyFont="1" applyBorder="1" applyAlignment="1" applyProtection="1">
      <alignment horizontal="center" vertical="center" wrapText="1"/>
      <protection hidden="1"/>
    </xf>
    <xf numFmtId="0" fontId="7" fillId="0" borderId="0" xfId="45" applyFont="1" applyBorder="1" applyAlignment="1" applyProtection="1">
      <alignment vertical="center"/>
      <protection hidden="1"/>
    </xf>
    <xf numFmtId="0" fontId="7" fillId="0" borderId="48" xfId="45" applyFont="1" applyBorder="1" applyAlignment="1" applyProtection="1">
      <alignment vertical="center"/>
      <protection hidden="1"/>
    </xf>
    <xf numFmtId="0" fontId="7" fillId="0" borderId="0" xfId="45" applyFont="1" applyBorder="1" applyAlignment="1" applyProtection="1">
      <alignment horizontal="right" vertical="center"/>
      <protection hidden="1"/>
    </xf>
    <xf numFmtId="0" fontId="5" fillId="0" borderId="0" xfId="45" applyFont="1" applyBorder="1" applyAlignment="1" applyProtection="1">
      <alignment horizontal="center" vertical="center" wrapText="1"/>
      <protection hidden="1"/>
    </xf>
    <xf numFmtId="0" fontId="5" fillId="0" borderId="48" xfId="45" applyFont="1" applyBorder="1" applyAlignment="1" applyProtection="1">
      <alignment vertical="center"/>
      <protection hidden="1"/>
    </xf>
    <xf numFmtId="0" fontId="5" fillId="0" borderId="0" xfId="45" applyFont="1" applyBorder="1" applyAlignment="1" applyProtection="1">
      <alignment vertical="center"/>
      <protection hidden="1"/>
    </xf>
    <xf numFmtId="0" fontId="5" fillId="0" borderId="0" xfId="45" applyFont="1" applyBorder="1" applyAlignment="1" applyProtection="1">
      <alignment horizontal="right" vertical="center"/>
      <protection hidden="1"/>
    </xf>
    <xf numFmtId="183" fontId="5" fillId="0" borderId="0" xfId="48" applyNumberFormat="1" applyFont="1" applyBorder="1" applyAlignment="1" applyProtection="1">
      <alignment horizontal="center" vertical="center"/>
      <protection hidden="1"/>
    </xf>
    <xf numFmtId="181" fontId="5" fillId="0" borderId="0" xfId="48" applyNumberFormat="1" applyFont="1" applyBorder="1" applyAlignment="1" applyProtection="1">
      <alignment horizontal="center" vertical="center"/>
      <protection hidden="1"/>
    </xf>
    <xf numFmtId="0" fontId="4" fillId="0" borderId="49" xfId="45" applyFont="1" applyBorder="1" applyAlignment="1" applyProtection="1">
      <alignment vertical="center"/>
      <protection hidden="1"/>
    </xf>
    <xf numFmtId="0" fontId="4" fillId="0" borderId="50" xfId="45" applyFont="1" applyBorder="1" applyAlignment="1" applyProtection="1">
      <alignment vertical="center"/>
      <protection hidden="1"/>
    </xf>
    <xf numFmtId="0" fontId="4" fillId="0" borderId="51" xfId="45" applyFont="1" applyBorder="1" applyAlignment="1" applyProtection="1">
      <alignment vertical="center" wrapText="1"/>
      <protection hidden="1"/>
    </xf>
    <xf numFmtId="0" fontId="4" fillId="0" borderId="0" xfId="45" applyFont="1" applyBorder="1" applyAlignment="1" applyProtection="1">
      <alignment vertical="center" wrapText="1"/>
      <protection hidden="1"/>
    </xf>
    <xf numFmtId="0" fontId="74" fillId="34" borderId="52" xfId="67" applyFont="1" applyFill="1" applyBorder="1" applyAlignment="1" applyProtection="1">
      <alignment horizontal="center" vertical="center"/>
      <protection hidden="1"/>
    </xf>
    <xf numFmtId="0" fontId="9" fillId="0" borderId="0" xfId="45" applyFont="1" applyAlignment="1" applyProtection="1">
      <alignment vertical="center"/>
      <protection hidden="1"/>
    </xf>
    <xf numFmtId="0" fontId="74" fillId="34" borderId="53" xfId="67" applyFont="1" applyFill="1" applyBorder="1" applyAlignment="1" applyProtection="1">
      <alignment horizontal="center" vertical="center"/>
      <protection hidden="1"/>
    </xf>
    <xf numFmtId="0" fontId="17" fillId="0" borderId="54" xfId="67" applyFont="1" applyBorder="1" applyAlignment="1" applyProtection="1">
      <alignment vertical="center"/>
      <protection hidden="1"/>
    </xf>
    <xf numFmtId="0" fontId="17" fillId="0" borderId="26" xfId="67" applyFont="1" applyBorder="1" applyAlignment="1" applyProtection="1">
      <alignment vertical="center"/>
      <protection hidden="1"/>
    </xf>
    <xf numFmtId="0" fontId="0" fillId="0" borderId="26" xfId="45" applyBorder="1" applyProtection="1">
      <alignment/>
      <protection hidden="1"/>
    </xf>
    <xf numFmtId="0" fontId="0" fillId="0" borderId="0" xfId="45" applyProtection="1">
      <alignment/>
      <protection hidden="1"/>
    </xf>
    <xf numFmtId="10" fontId="0" fillId="0" borderId="0" xfId="45" applyNumberFormat="1" applyProtection="1">
      <alignment/>
      <protection hidden="1"/>
    </xf>
    <xf numFmtId="179" fontId="11" fillId="38" borderId="24" xfId="53" applyNumberFormat="1" applyFont="1" applyFill="1" applyBorder="1" applyAlignment="1" applyProtection="1">
      <alignment horizontal="center" vertical="center"/>
      <protection hidden="1"/>
    </xf>
    <xf numFmtId="179" fontId="11" fillId="38" borderId="22" xfId="53" applyNumberFormat="1" applyFont="1" applyFill="1" applyBorder="1" applyAlignment="1" applyProtection="1">
      <alignment horizontal="center" vertical="center"/>
      <protection hidden="1"/>
    </xf>
    <xf numFmtId="179" fontId="11" fillId="38" borderId="41" xfId="53" applyNumberFormat="1" applyFont="1" applyFill="1" applyBorder="1" applyAlignment="1" applyProtection="1">
      <alignment horizontal="center" vertical="center"/>
      <protection hidden="1"/>
    </xf>
    <xf numFmtId="179" fontId="11" fillId="38" borderId="45" xfId="53" applyNumberFormat="1" applyFont="1" applyFill="1" applyBorder="1" applyAlignment="1" applyProtection="1">
      <alignment horizontal="center" vertical="center"/>
      <protection hidden="1"/>
    </xf>
    <xf numFmtId="179" fontId="11" fillId="38" borderId="12" xfId="53" applyNumberFormat="1" applyFont="1" applyFill="1" applyBorder="1" applyAlignment="1" applyProtection="1">
      <alignment horizontal="center" vertical="center"/>
      <protection hidden="1"/>
    </xf>
    <xf numFmtId="179" fontId="11" fillId="38" borderId="46" xfId="53" applyNumberFormat="1" applyFont="1" applyFill="1" applyBorder="1" applyAlignment="1" applyProtection="1">
      <alignment horizontal="center" vertical="center"/>
      <protection hidden="1"/>
    </xf>
    <xf numFmtId="179" fontId="11" fillId="38" borderId="55" xfId="53" applyNumberFormat="1" applyFont="1" applyFill="1" applyBorder="1" applyAlignment="1" applyProtection="1">
      <alignment horizontal="center" vertical="center"/>
      <protection hidden="1"/>
    </xf>
    <xf numFmtId="179" fontId="11" fillId="38" borderId="56" xfId="53" applyNumberFormat="1" applyFont="1" applyFill="1" applyBorder="1" applyAlignment="1" applyProtection="1">
      <alignment horizontal="center" vertical="center"/>
      <protection hidden="1"/>
    </xf>
    <xf numFmtId="179" fontId="11" fillId="38" borderId="57" xfId="53" applyNumberFormat="1" applyFont="1" applyFill="1" applyBorder="1" applyAlignment="1" applyProtection="1">
      <alignment horizontal="center" vertical="center"/>
      <protection hidden="1"/>
    </xf>
    <xf numFmtId="49" fontId="4" fillId="0" borderId="51" xfId="67" applyNumberFormat="1" applyFont="1" applyBorder="1" applyAlignment="1" applyProtection="1">
      <alignment horizontal="center"/>
      <protection hidden="1"/>
    </xf>
    <xf numFmtId="0" fontId="10" fillId="0" borderId="51" xfId="67" applyFont="1" applyBorder="1" applyAlignment="1" applyProtection="1">
      <alignment horizontal="center"/>
      <protection hidden="1"/>
    </xf>
    <xf numFmtId="10" fontId="5" fillId="0" borderId="51" xfId="67" applyNumberFormat="1" applyFont="1" applyBorder="1" applyAlignment="1" applyProtection="1">
      <alignment horizontal="center" vertical="center"/>
      <protection hidden="1"/>
    </xf>
    <xf numFmtId="10" fontId="5" fillId="0" borderId="29" xfId="67" applyNumberFormat="1" applyFont="1" applyBorder="1" applyAlignment="1" applyProtection="1">
      <alignment horizontal="center"/>
      <protection hidden="1"/>
    </xf>
    <xf numFmtId="0" fontId="0" fillId="0" borderId="0" xfId="0" applyAlignment="1" applyProtection="1">
      <alignment/>
      <protection locked="0"/>
    </xf>
    <xf numFmtId="0" fontId="4" fillId="0" borderId="0" xfId="45" applyFont="1" applyBorder="1" applyAlignment="1" applyProtection="1">
      <alignment/>
      <protection locked="0"/>
    </xf>
    <xf numFmtId="0" fontId="0" fillId="0" borderId="0" xfId="0" applyBorder="1" applyAlignment="1" applyProtection="1">
      <alignment/>
      <protection locked="0"/>
    </xf>
    <xf numFmtId="0" fontId="0" fillId="0" borderId="28" xfId="45" applyFont="1" applyBorder="1" applyAlignment="1" applyProtection="1">
      <alignment vertical="center"/>
      <protection locked="0"/>
    </xf>
    <xf numFmtId="0" fontId="4" fillId="0" borderId="0" xfId="45" applyFont="1" applyBorder="1" applyAlignment="1" applyProtection="1">
      <alignment vertical="center"/>
      <protection locked="0"/>
    </xf>
    <xf numFmtId="0" fontId="4" fillId="0" borderId="0" xfId="45" applyFont="1" applyBorder="1" applyAlignment="1" applyProtection="1">
      <alignment horizontal="center" vertical="center"/>
      <protection locked="0"/>
    </xf>
    <xf numFmtId="4" fontId="4" fillId="0" borderId="0" xfId="45" applyNumberFormat="1" applyFont="1" applyBorder="1" applyAlignment="1" applyProtection="1">
      <alignment horizontal="center" vertical="center"/>
      <protection locked="0"/>
    </xf>
    <xf numFmtId="0" fontId="0" fillId="0" borderId="16" xfId="0" applyBorder="1" applyAlignment="1" applyProtection="1">
      <alignment/>
      <protection locked="0"/>
    </xf>
    <xf numFmtId="0" fontId="0" fillId="0" borderId="6" xfId="0" applyBorder="1" applyAlignment="1" applyProtection="1">
      <alignment/>
      <protection locked="0"/>
    </xf>
    <xf numFmtId="0" fontId="0" fillId="0" borderId="48" xfId="0" applyBorder="1" applyAlignment="1" applyProtection="1">
      <alignment/>
      <protection locked="0"/>
    </xf>
    <xf numFmtId="2" fontId="4" fillId="0" borderId="48" xfId="0" applyNumberFormat="1" applyFont="1" applyBorder="1" applyAlignment="1" applyProtection="1">
      <alignment/>
      <protection locked="0"/>
    </xf>
    <xf numFmtId="0" fontId="0" fillId="0" borderId="48" xfId="0" applyBorder="1" applyAlignment="1" applyProtection="1">
      <alignment horizontal="left"/>
      <protection locked="0"/>
    </xf>
    <xf numFmtId="172" fontId="4" fillId="0" borderId="48" xfId="0" applyNumberFormat="1" applyFont="1" applyBorder="1" applyAlignment="1" applyProtection="1">
      <alignment vertical="center"/>
      <protection locked="0"/>
    </xf>
    <xf numFmtId="172" fontId="3" fillId="0" borderId="48" xfId="0" applyNumberFormat="1" applyFont="1" applyBorder="1" applyAlignment="1" applyProtection="1">
      <alignment/>
      <protection locked="0"/>
    </xf>
    <xf numFmtId="172" fontId="3" fillId="0" borderId="0" xfId="0" applyNumberFormat="1" applyFont="1" applyBorder="1" applyAlignment="1" applyProtection="1">
      <alignment/>
      <protection locked="0"/>
    </xf>
    <xf numFmtId="0" fontId="19" fillId="0" borderId="0" xfId="116" applyNumberFormat="1" applyFont="1" applyFill="1" applyBorder="1" applyAlignment="1" applyProtection="1">
      <alignment horizontal="left" vertical="center"/>
      <protection locked="0"/>
    </xf>
    <xf numFmtId="0" fontId="0" fillId="0" borderId="0" xfId="0" applyFont="1" applyBorder="1" applyAlignment="1" applyProtection="1">
      <alignment/>
      <protection locked="0"/>
    </xf>
    <xf numFmtId="0" fontId="19" fillId="0" borderId="0" xfId="116" applyNumberFormat="1" applyFont="1" applyFill="1" applyBorder="1" applyAlignment="1" applyProtection="1">
      <alignment horizontal="center" vertical="center"/>
      <protection locked="0"/>
    </xf>
    <xf numFmtId="166" fontId="0" fillId="0" borderId="58" xfId="48" applyFont="1" applyBorder="1" applyAlignment="1" applyProtection="1">
      <alignment horizontal="left" vertical="center"/>
      <protection locked="0"/>
    </xf>
    <xf numFmtId="0" fontId="13" fillId="0" borderId="59" xfId="0" applyFont="1" applyFill="1" applyBorder="1" applyAlignment="1" applyProtection="1">
      <alignment horizontal="center" vertical="center" wrapText="1"/>
      <protection locked="0"/>
    </xf>
    <xf numFmtId="0" fontId="13" fillId="0" borderId="60" xfId="98" applyNumberFormat="1" applyFont="1" applyFill="1" applyBorder="1" applyAlignment="1" applyProtection="1">
      <alignment horizontal="left" vertical="center" wrapText="1"/>
      <protection locked="0"/>
    </xf>
    <xf numFmtId="0" fontId="13" fillId="0" borderId="60" xfId="98" applyNumberFormat="1" applyFont="1" applyFill="1" applyBorder="1" applyAlignment="1" applyProtection="1">
      <alignment horizontal="center" vertical="center"/>
      <protection locked="0"/>
    </xf>
    <xf numFmtId="0" fontId="13" fillId="0" borderId="60" xfId="0" applyFont="1" applyFill="1" applyBorder="1" applyAlignment="1" applyProtection="1">
      <alignment horizontal="center" vertical="center" wrapText="1"/>
      <protection locked="0"/>
    </xf>
    <xf numFmtId="166" fontId="0" fillId="0" borderId="60" xfId="48" applyFont="1" applyBorder="1" applyAlignment="1" applyProtection="1">
      <alignment horizontal="left" vertical="center"/>
      <protection locked="0"/>
    </xf>
    <xf numFmtId="166" fontId="0" fillId="0" borderId="60" xfId="48" applyFont="1" applyFill="1" applyBorder="1" applyAlignment="1" applyProtection="1">
      <alignment horizontal="left" vertical="center"/>
      <protection locked="0"/>
    </xf>
    <xf numFmtId="173" fontId="13" fillId="0" borderId="60" xfId="48" applyNumberFormat="1" applyFont="1" applyFill="1" applyBorder="1" applyAlignment="1" applyProtection="1">
      <alignment horizontal="left" vertical="center" wrapText="1"/>
      <protection locked="0"/>
    </xf>
    <xf numFmtId="0" fontId="78" fillId="0" borderId="60" xfId="0" applyFont="1" applyBorder="1" applyAlignment="1" applyProtection="1">
      <alignment horizontal="center"/>
      <protection locked="0"/>
    </xf>
    <xf numFmtId="173" fontId="13" fillId="0" borderId="61" xfId="48" applyNumberFormat="1" applyFont="1" applyFill="1" applyBorder="1" applyAlignment="1" applyProtection="1">
      <alignment horizontal="left" vertical="center" wrapText="1"/>
      <protection locked="0"/>
    </xf>
    <xf numFmtId="0" fontId="20" fillId="0" borderId="61" xfId="0" applyFont="1" applyFill="1" applyBorder="1" applyAlignment="1" applyProtection="1">
      <alignment horizontal="right" vertical="center" wrapText="1"/>
      <protection locked="0"/>
    </xf>
    <xf numFmtId="173" fontId="13" fillId="0" borderId="62" xfId="48" applyNumberFormat="1" applyFont="1" applyFill="1" applyBorder="1" applyAlignment="1" applyProtection="1">
      <alignment horizontal="left" vertical="center" wrapText="1"/>
      <protection locked="0"/>
    </xf>
    <xf numFmtId="166" fontId="0" fillId="0" borderId="58" xfId="48" applyFont="1" applyBorder="1" applyAlignment="1" applyProtection="1">
      <alignment horizontal="center" vertical="center"/>
      <protection locked="0"/>
    </xf>
    <xf numFmtId="166" fontId="0" fillId="0" borderId="63" xfId="48" applyFont="1" applyBorder="1" applyAlignment="1" applyProtection="1">
      <alignment horizontal="left" vertical="center"/>
      <protection locked="0"/>
    </xf>
    <xf numFmtId="0" fontId="4" fillId="0" borderId="64" xfId="45" applyFont="1" applyBorder="1" applyAlignment="1" applyProtection="1">
      <alignment horizontal="left" vertical="center" wrapText="1"/>
      <protection locked="0"/>
    </xf>
    <xf numFmtId="0" fontId="4" fillId="0" borderId="0" xfId="45" applyFont="1" applyBorder="1" applyAlignment="1" applyProtection="1">
      <alignment horizontal="left" vertical="center" wrapText="1"/>
      <protection locked="0"/>
    </xf>
    <xf numFmtId="173" fontId="13" fillId="0" borderId="65" xfId="48" applyNumberFormat="1" applyFont="1" applyFill="1" applyBorder="1" applyAlignment="1" applyProtection="1">
      <alignment horizontal="right" vertical="center"/>
      <protection locked="0"/>
    </xf>
    <xf numFmtId="49" fontId="20" fillId="0" borderId="66" xfId="98" applyNumberFormat="1" applyFont="1" applyFill="1" applyBorder="1" applyAlignment="1" applyProtection="1">
      <alignment horizontal="center" vertical="center"/>
      <protection locked="0"/>
    </xf>
    <xf numFmtId="0" fontId="20" fillId="0" borderId="67" xfId="0" applyFont="1" applyFill="1" applyBorder="1" applyAlignment="1" applyProtection="1">
      <alignment vertical="center" wrapText="1"/>
      <protection locked="0"/>
    </xf>
    <xf numFmtId="0" fontId="20" fillId="0" borderId="67" xfId="0" applyFont="1" applyFill="1" applyBorder="1" applyAlignment="1" applyProtection="1">
      <alignment horizontal="left" vertical="center" wrapText="1"/>
      <protection locked="0"/>
    </xf>
    <xf numFmtId="0" fontId="20" fillId="0" borderId="67" xfId="0" applyFont="1" applyFill="1" applyBorder="1" applyAlignment="1" applyProtection="1">
      <alignment horizontal="center" vertical="center" wrapText="1"/>
      <protection locked="0"/>
    </xf>
    <xf numFmtId="173" fontId="20" fillId="0" borderId="67" xfId="48" applyNumberFormat="1" applyFont="1" applyFill="1" applyBorder="1" applyAlignment="1" applyProtection="1">
      <alignment vertical="center"/>
      <protection locked="0"/>
    </xf>
    <xf numFmtId="0" fontId="0" fillId="0" borderId="67" xfId="0" applyFont="1" applyFill="1" applyBorder="1" applyAlignment="1" applyProtection="1">
      <alignment vertical="center"/>
      <protection locked="0"/>
    </xf>
    <xf numFmtId="173" fontId="4" fillId="0" borderId="68" xfId="0" applyNumberFormat="1" applyFont="1" applyFill="1" applyBorder="1" applyAlignment="1" applyProtection="1">
      <alignment vertical="center"/>
      <protection locked="0"/>
    </xf>
    <xf numFmtId="0" fontId="20" fillId="0" borderId="59" xfId="0" applyFont="1" applyFill="1" applyBorder="1" applyAlignment="1" applyProtection="1">
      <alignment horizontal="center" vertical="center" wrapText="1"/>
      <protection locked="0"/>
    </xf>
    <xf numFmtId="0" fontId="20" fillId="0" borderId="60" xfId="0" applyFont="1" applyFill="1" applyBorder="1" applyAlignment="1" applyProtection="1">
      <alignment horizontal="center" vertical="center" wrapText="1"/>
      <protection locked="0"/>
    </xf>
    <xf numFmtId="0" fontId="20" fillId="0" borderId="69" xfId="0" applyFont="1" applyFill="1" applyBorder="1" applyAlignment="1" applyProtection="1">
      <alignment horizontal="center" vertical="center" wrapText="1"/>
      <protection locked="0"/>
    </xf>
    <xf numFmtId="166" fontId="0" fillId="0" borderId="60" xfId="48" applyFont="1" applyBorder="1" applyAlignment="1" applyProtection="1">
      <alignment horizontal="center" vertical="center"/>
      <protection locked="0"/>
    </xf>
    <xf numFmtId="4" fontId="13" fillId="0" borderId="69" xfId="0" applyNumberFormat="1" applyFont="1" applyFill="1" applyBorder="1" applyAlignment="1" applyProtection="1">
      <alignment horizontal="center" vertical="center" wrapText="1"/>
      <protection locked="0"/>
    </xf>
    <xf numFmtId="0" fontId="78" fillId="0" borderId="60" xfId="0" applyFont="1" applyBorder="1" applyAlignment="1" applyProtection="1">
      <alignment horizontal="left" vertical="center" wrapText="1"/>
      <protection locked="0"/>
    </xf>
    <xf numFmtId="0" fontId="78" fillId="0" borderId="60" xfId="0" applyFont="1" applyBorder="1" applyAlignment="1" applyProtection="1">
      <alignment horizontal="center" vertical="center" wrapText="1"/>
      <protection locked="0"/>
    </xf>
    <xf numFmtId="0" fontId="78" fillId="0" borderId="60" xfId="0" applyFont="1" applyFill="1" applyBorder="1" applyAlignment="1" applyProtection="1">
      <alignment horizontal="left" vertical="center" wrapText="1"/>
      <protection locked="0"/>
    </xf>
    <xf numFmtId="0" fontId="78" fillId="0" borderId="60" xfId="0" applyFont="1" applyFill="1" applyBorder="1" applyAlignment="1" applyProtection="1">
      <alignment horizontal="center" vertical="center" wrapText="1"/>
      <protection locked="0"/>
    </xf>
    <xf numFmtId="166" fontId="0" fillId="0" borderId="60" xfId="48" applyFont="1" applyFill="1" applyBorder="1" applyAlignment="1" applyProtection="1">
      <alignment horizontal="center" vertical="center"/>
      <protection locked="0"/>
    </xf>
    <xf numFmtId="0" fontId="78" fillId="0" borderId="59" xfId="0" applyFont="1" applyBorder="1" applyAlignment="1" applyProtection="1">
      <alignment/>
      <protection locked="0"/>
    </xf>
    <xf numFmtId="0" fontId="0" fillId="0" borderId="60" xfId="0" applyFont="1" applyBorder="1" applyAlignment="1" applyProtection="1">
      <alignment/>
      <protection locked="0"/>
    </xf>
    <xf numFmtId="0" fontId="78" fillId="0" borderId="60" xfId="0" applyFont="1" applyBorder="1" applyAlignment="1" applyProtection="1">
      <alignment/>
      <protection locked="0"/>
    </xf>
    <xf numFmtId="0" fontId="78" fillId="0" borderId="69" xfId="0" applyFont="1" applyBorder="1" applyAlignment="1" applyProtection="1">
      <alignment/>
      <protection locked="0"/>
    </xf>
    <xf numFmtId="0" fontId="79" fillId="0" borderId="59" xfId="0" applyFont="1" applyBorder="1" applyAlignment="1" applyProtection="1">
      <alignment horizontal="left" vertical="center"/>
      <protection locked="0"/>
    </xf>
    <xf numFmtId="166" fontId="0" fillId="0" borderId="0" xfId="48" applyFont="1" applyBorder="1" applyProtection="1">
      <alignment/>
      <protection locked="0"/>
    </xf>
    <xf numFmtId="0" fontId="78" fillId="0" borderId="63" xfId="0" applyFont="1" applyBorder="1" applyAlignment="1" applyProtection="1">
      <alignment horizontal="left" vertical="center"/>
      <protection locked="0"/>
    </xf>
    <xf numFmtId="166" fontId="0" fillId="0" borderId="65" xfId="48" applyBorder="1" applyProtection="1">
      <alignment/>
      <protection locked="0"/>
    </xf>
    <xf numFmtId="0" fontId="79" fillId="0" borderId="70" xfId="0" applyFont="1" applyBorder="1" applyAlignment="1" applyProtection="1">
      <alignment horizontal="left" vertical="center"/>
      <protection locked="0"/>
    </xf>
    <xf numFmtId="0" fontId="0" fillId="0" borderId="61" xfId="0" applyFont="1" applyBorder="1" applyAlignment="1" applyProtection="1">
      <alignment/>
      <protection locked="0"/>
    </xf>
    <xf numFmtId="0" fontId="79" fillId="0" borderId="61" xfId="0" applyFont="1" applyBorder="1" applyAlignment="1" applyProtection="1">
      <alignment horizontal="left" vertical="center"/>
      <protection locked="0"/>
    </xf>
    <xf numFmtId="0" fontId="0" fillId="0" borderId="64" xfId="0" applyFont="1" applyBorder="1" applyAlignment="1" applyProtection="1">
      <alignment/>
      <protection locked="0"/>
    </xf>
    <xf numFmtId="0" fontId="0" fillId="0" borderId="65" xfId="0" applyFont="1" applyBorder="1" applyAlignment="1" applyProtection="1">
      <alignment/>
      <protection locked="0"/>
    </xf>
    <xf numFmtId="9" fontId="80" fillId="0" borderId="0" xfId="0" applyNumberFormat="1" applyFont="1" applyBorder="1" applyAlignment="1" applyProtection="1">
      <alignment/>
      <protection locked="0"/>
    </xf>
    <xf numFmtId="0" fontId="0" fillId="0" borderId="71" xfId="0" applyBorder="1" applyAlignment="1" applyProtection="1">
      <alignment/>
      <protection hidden="1"/>
    </xf>
    <xf numFmtId="4" fontId="5" fillId="0" borderId="0" xfId="45" applyNumberFormat="1" applyFont="1" applyBorder="1" applyAlignment="1" applyProtection="1">
      <alignment horizontal="left" vertical="center" wrapText="1"/>
      <protection hidden="1"/>
    </xf>
    <xf numFmtId="0" fontId="0" fillId="0" borderId="72" xfId="0" applyBorder="1" applyAlignment="1" applyProtection="1">
      <alignment/>
      <protection hidden="1"/>
    </xf>
    <xf numFmtId="0" fontId="17" fillId="0" borderId="0" xfId="45" applyFont="1" applyBorder="1" applyAlignment="1" applyProtection="1">
      <alignment horizontal="left" vertical="center"/>
      <protection hidden="1"/>
    </xf>
    <xf numFmtId="0" fontId="0" fillId="0" borderId="0" xfId="0" applyAlignment="1" applyProtection="1">
      <alignment/>
      <protection hidden="1"/>
    </xf>
    <xf numFmtId="178" fontId="17" fillId="0" borderId="72" xfId="48" applyNumberFormat="1" applyFont="1" applyFill="1" applyBorder="1" applyAlignment="1" applyProtection="1">
      <alignment horizontal="left" vertical="center" wrapText="1"/>
      <protection hidden="1"/>
    </xf>
    <xf numFmtId="4" fontId="17" fillId="0" borderId="0" xfId="45" applyNumberFormat="1" applyFont="1" applyBorder="1" applyAlignment="1" applyProtection="1">
      <alignment horizontal="left" vertical="center" wrapText="1"/>
      <protection hidden="1"/>
    </xf>
    <xf numFmtId="0" fontId="14" fillId="0" borderId="72" xfId="0" applyFont="1" applyBorder="1" applyAlignment="1" applyProtection="1">
      <alignment horizontal="left"/>
      <protection hidden="1"/>
    </xf>
    <xf numFmtId="179" fontId="17" fillId="0" borderId="72" xfId="48" applyNumberFormat="1" applyFont="1" applyBorder="1" applyAlignment="1" applyProtection="1">
      <alignment horizontal="left" vertical="center"/>
      <protection hidden="1"/>
    </xf>
    <xf numFmtId="0" fontId="5" fillId="0" borderId="28" xfId="45" applyFont="1" applyBorder="1" applyAlignment="1" applyProtection="1">
      <alignment horizontal="left" vertical="center" wrapText="1"/>
      <protection hidden="1"/>
    </xf>
    <xf numFmtId="0" fontId="5" fillId="0" borderId="29" xfId="45" applyFont="1" applyBorder="1" applyAlignment="1" applyProtection="1">
      <alignment horizontal="left" vertical="center" wrapText="1"/>
      <protection hidden="1"/>
    </xf>
    <xf numFmtId="0" fontId="17" fillId="0" borderId="29" xfId="45" applyFont="1" applyBorder="1" applyAlignment="1" applyProtection="1">
      <alignment horizontal="left" vertical="center" wrapText="1"/>
      <protection hidden="1"/>
    </xf>
    <xf numFmtId="181" fontId="17" fillId="0" borderId="73" xfId="48" applyNumberFormat="1" applyFont="1" applyFill="1" applyBorder="1" applyAlignment="1" applyProtection="1">
      <alignment horizontal="left" vertical="center" wrapText="1"/>
      <protection hidden="1"/>
    </xf>
    <xf numFmtId="0" fontId="10" fillId="0" borderId="26" xfId="45" applyFont="1" applyBorder="1" applyAlignment="1" applyProtection="1">
      <alignment horizontal="left" vertical="center" wrapText="1"/>
      <protection hidden="1"/>
    </xf>
    <xf numFmtId="0" fontId="17" fillId="0" borderId="26" xfId="45" applyFont="1" applyBorder="1" applyAlignment="1" applyProtection="1">
      <alignment horizontal="left" vertical="center" wrapText="1"/>
      <protection hidden="1"/>
    </xf>
    <xf numFmtId="177" fontId="17" fillId="0" borderId="26" xfId="48" applyNumberFormat="1" applyFont="1" applyFill="1" applyBorder="1" applyAlignment="1" applyProtection="1">
      <alignment horizontal="right" vertical="center" wrapText="1"/>
      <protection hidden="1"/>
    </xf>
    <xf numFmtId="49" fontId="20" fillId="0" borderId="74" xfId="98" applyNumberFormat="1" applyFont="1" applyFill="1" applyBorder="1" applyAlignment="1" applyProtection="1">
      <alignment horizontal="center" vertical="center"/>
      <protection hidden="1"/>
    </xf>
    <xf numFmtId="0" fontId="0" fillId="0" borderId="20" xfId="0" applyFont="1" applyBorder="1" applyAlignment="1" applyProtection="1">
      <alignment/>
      <protection hidden="1"/>
    </xf>
    <xf numFmtId="0" fontId="20" fillId="0" borderId="20" xfId="116" applyNumberFormat="1" applyFont="1" applyFill="1" applyBorder="1" applyAlignment="1" applyProtection="1">
      <alignment horizontal="left" vertical="center"/>
      <protection hidden="1"/>
    </xf>
    <xf numFmtId="0" fontId="20" fillId="0" borderId="20" xfId="116" applyNumberFormat="1" applyFont="1" applyFill="1" applyBorder="1" applyAlignment="1" applyProtection="1">
      <alignment horizontal="center" vertical="center"/>
      <protection hidden="1"/>
    </xf>
    <xf numFmtId="0" fontId="0" fillId="0" borderId="0" xfId="0" applyFont="1" applyBorder="1" applyAlignment="1" applyProtection="1">
      <alignment/>
      <protection hidden="1"/>
    </xf>
    <xf numFmtId="166" fontId="20" fillId="0" borderId="20" xfId="116" applyNumberFormat="1" applyFont="1" applyFill="1" applyBorder="1" applyAlignment="1" applyProtection="1">
      <alignment horizontal="center" vertical="center"/>
      <protection hidden="1"/>
    </xf>
    <xf numFmtId="166" fontId="20" fillId="0" borderId="75" xfId="116" applyNumberFormat="1" applyFont="1" applyFill="1" applyBorder="1" applyAlignment="1" applyProtection="1">
      <alignment horizontal="center" vertical="center"/>
      <protection hidden="1"/>
    </xf>
    <xf numFmtId="49" fontId="20" fillId="0" borderId="64" xfId="98" applyNumberFormat="1" applyFont="1" applyFill="1" applyBorder="1" applyAlignment="1" applyProtection="1">
      <alignment horizontal="left" vertical="center"/>
      <protection hidden="1"/>
    </xf>
    <xf numFmtId="0" fontId="20" fillId="0" borderId="0" xfId="116" applyNumberFormat="1" applyFont="1" applyFill="1" applyBorder="1" applyAlignment="1" applyProtection="1">
      <alignment horizontal="center" vertical="center"/>
      <protection hidden="1"/>
    </xf>
    <xf numFmtId="0" fontId="20" fillId="0" borderId="65" xfId="116" applyNumberFormat="1" applyFont="1" applyFill="1" applyBorder="1" applyAlignment="1" applyProtection="1">
      <alignment horizontal="center" vertical="center"/>
      <protection hidden="1"/>
    </xf>
    <xf numFmtId="49" fontId="20" fillId="0" borderId="64" xfId="98" applyNumberFormat="1" applyFont="1" applyFill="1" applyBorder="1" applyAlignment="1" applyProtection="1">
      <alignment horizontal="center" vertical="center"/>
      <protection hidden="1"/>
    </xf>
    <xf numFmtId="0" fontId="20" fillId="0" borderId="20" xfId="0" applyFont="1" applyFill="1" applyBorder="1" applyAlignment="1" applyProtection="1">
      <alignment vertical="center" wrapText="1"/>
      <protection hidden="1"/>
    </xf>
    <xf numFmtId="0" fontId="20" fillId="0" borderId="20" xfId="0" applyFont="1" applyFill="1" applyBorder="1" applyAlignment="1" applyProtection="1">
      <alignment horizontal="center" vertical="center" wrapText="1"/>
      <protection hidden="1"/>
    </xf>
    <xf numFmtId="173" fontId="13" fillId="0" borderId="20" xfId="48" applyNumberFormat="1" applyFont="1" applyFill="1" applyBorder="1" applyAlignment="1" applyProtection="1">
      <alignment vertical="center"/>
      <protection hidden="1"/>
    </xf>
    <xf numFmtId="0" fontId="0" fillId="0" borderId="20" xfId="0" applyFont="1" applyFill="1" applyBorder="1" applyAlignment="1" applyProtection="1">
      <alignment vertical="center"/>
      <protection hidden="1"/>
    </xf>
    <xf numFmtId="173" fontId="4" fillId="0" borderId="75" xfId="0" applyNumberFormat="1" applyFont="1" applyFill="1" applyBorder="1" applyAlignment="1" applyProtection="1">
      <alignment vertical="center"/>
      <protection hidden="1"/>
    </xf>
    <xf numFmtId="0" fontId="20" fillId="0" borderId="76" xfId="0" applyFont="1" applyFill="1" applyBorder="1" applyAlignment="1" applyProtection="1">
      <alignment horizontal="center" vertical="center" wrapText="1"/>
      <protection hidden="1"/>
    </xf>
    <xf numFmtId="0" fontId="20" fillId="0" borderId="77" xfId="0" applyFont="1" applyFill="1" applyBorder="1" applyAlignment="1" applyProtection="1">
      <alignment horizontal="center" vertical="center" wrapText="1"/>
      <protection hidden="1"/>
    </xf>
    <xf numFmtId="0" fontId="20" fillId="0" borderId="78" xfId="0" applyFont="1" applyFill="1" applyBorder="1" applyAlignment="1" applyProtection="1">
      <alignment horizontal="center" vertical="center" wrapText="1"/>
      <protection hidden="1"/>
    </xf>
    <xf numFmtId="0" fontId="13" fillId="0" borderId="79" xfId="0" applyFont="1" applyFill="1" applyBorder="1" applyAlignment="1" applyProtection="1">
      <alignment horizontal="center" vertical="center" wrapText="1"/>
      <protection hidden="1"/>
    </xf>
    <xf numFmtId="0" fontId="13" fillId="0" borderId="58" xfId="98" applyNumberFormat="1" applyFont="1" applyFill="1" applyBorder="1" applyAlignment="1" applyProtection="1">
      <alignment horizontal="center" vertical="center"/>
      <protection hidden="1"/>
    </xf>
    <xf numFmtId="0" fontId="13" fillId="0" borderId="58" xfId="98" applyNumberFormat="1" applyFont="1" applyFill="1" applyBorder="1" applyAlignment="1" applyProtection="1">
      <alignment horizontal="left" vertical="center" wrapText="1"/>
      <protection hidden="1"/>
    </xf>
    <xf numFmtId="0" fontId="13" fillId="0" borderId="58" xfId="0" applyFont="1" applyFill="1" applyBorder="1" applyAlignment="1" applyProtection="1">
      <alignment horizontal="center" vertical="center" wrapText="1"/>
      <protection hidden="1"/>
    </xf>
    <xf numFmtId="166" fontId="0" fillId="0" borderId="80" xfId="48" applyFont="1" applyBorder="1" applyAlignment="1" applyProtection="1">
      <alignment horizontal="left" vertical="center"/>
      <protection hidden="1"/>
    </xf>
    <xf numFmtId="0" fontId="13" fillId="0" borderId="59" xfId="0" applyFont="1" applyFill="1" applyBorder="1" applyAlignment="1" applyProtection="1">
      <alignment horizontal="center" vertical="center" wrapText="1"/>
      <protection hidden="1"/>
    </xf>
    <xf numFmtId="0" fontId="13" fillId="0" borderId="60" xfId="98" applyNumberFormat="1" applyFont="1" applyFill="1" applyBorder="1" applyAlignment="1" applyProtection="1">
      <alignment horizontal="left" vertical="center" wrapText="1"/>
      <protection hidden="1"/>
    </xf>
    <xf numFmtId="0" fontId="13" fillId="0" borderId="60" xfId="98" applyNumberFormat="1" applyFont="1" applyFill="1" applyBorder="1" applyAlignment="1" applyProtection="1">
      <alignment horizontal="center" vertical="center"/>
      <protection hidden="1"/>
    </xf>
    <xf numFmtId="0" fontId="13" fillId="0" borderId="60" xfId="0" applyFont="1" applyFill="1" applyBorder="1" applyAlignment="1" applyProtection="1">
      <alignment horizontal="center" vertical="center" wrapText="1"/>
      <protection hidden="1"/>
    </xf>
    <xf numFmtId="166" fontId="0" fillId="0" borderId="69" xfId="48" applyFont="1" applyBorder="1" applyAlignment="1" applyProtection="1">
      <alignment horizontal="left" vertical="center"/>
      <protection hidden="1"/>
    </xf>
    <xf numFmtId="166" fontId="0" fillId="0" borderId="69" xfId="48" applyFont="1" applyFill="1" applyBorder="1" applyAlignment="1" applyProtection="1">
      <alignment horizontal="left" vertical="center"/>
      <protection hidden="1"/>
    </xf>
    <xf numFmtId="0" fontId="0" fillId="0" borderId="59" xfId="0" applyFont="1" applyFill="1" applyBorder="1" applyAlignment="1" applyProtection="1">
      <alignment/>
      <protection hidden="1"/>
    </xf>
    <xf numFmtId="0" fontId="0" fillId="0" borderId="60" xfId="0" applyFont="1" applyFill="1" applyBorder="1" applyAlignment="1" applyProtection="1">
      <alignment/>
      <protection hidden="1"/>
    </xf>
    <xf numFmtId="0" fontId="0" fillId="0" borderId="69" xfId="0" applyFont="1" applyFill="1" applyBorder="1" applyAlignment="1" applyProtection="1">
      <alignment/>
      <protection hidden="1"/>
    </xf>
    <xf numFmtId="0" fontId="20" fillId="0" borderId="59" xfId="0" applyFont="1" applyFill="1" applyBorder="1" applyAlignment="1" applyProtection="1">
      <alignment vertical="center" wrapText="1"/>
      <protection hidden="1"/>
    </xf>
    <xf numFmtId="0" fontId="20" fillId="0" borderId="60" xfId="0" applyFont="1" applyFill="1" applyBorder="1" applyAlignment="1" applyProtection="1">
      <alignment vertical="center" wrapText="1"/>
      <protection hidden="1"/>
    </xf>
    <xf numFmtId="173" fontId="13" fillId="0" borderId="60" xfId="48" applyNumberFormat="1" applyFont="1" applyFill="1" applyBorder="1" applyAlignment="1" applyProtection="1">
      <alignment horizontal="left" vertical="center" wrapText="1"/>
      <protection hidden="1"/>
    </xf>
    <xf numFmtId="0" fontId="78" fillId="0" borderId="60" xfId="0" applyFont="1" applyBorder="1" applyAlignment="1" applyProtection="1">
      <alignment horizontal="center"/>
      <protection hidden="1"/>
    </xf>
    <xf numFmtId="166" fontId="0" fillId="0" borderId="60" xfId="48" applyBorder="1" applyProtection="1">
      <alignment/>
      <protection hidden="1"/>
    </xf>
    <xf numFmtId="173" fontId="13" fillId="0" borderId="69" xfId="48" applyNumberFormat="1" applyFont="1" applyFill="1" applyBorder="1" applyAlignment="1" applyProtection="1">
      <alignment horizontal="left" vertical="center" wrapText="1"/>
      <protection hidden="1"/>
    </xf>
    <xf numFmtId="0" fontId="20" fillId="0" borderId="70" xfId="0" applyFont="1" applyFill="1" applyBorder="1" applyAlignment="1" applyProtection="1">
      <alignment vertical="center" wrapText="1"/>
      <protection hidden="1"/>
    </xf>
    <xf numFmtId="0" fontId="20" fillId="0" borderId="61" xfId="0" applyFont="1" applyFill="1" applyBorder="1" applyAlignment="1" applyProtection="1">
      <alignment vertical="center" wrapText="1"/>
      <protection hidden="1"/>
    </xf>
    <xf numFmtId="173" fontId="13" fillId="0" borderId="61" xfId="48" applyNumberFormat="1" applyFont="1" applyFill="1" applyBorder="1" applyAlignment="1" applyProtection="1">
      <alignment horizontal="left" vertical="center" wrapText="1"/>
      <protection hidden="1"/>
    </xf>
    <xf numFmtId="0" fontId="20" fillId="0" borderId="61" xfId="0" applyFont="1" applyFill="1" applyBorder="1" applyAlignment="1" applyProtection="1">
      <alignment horizontal="right" vertical="center" wrapText="1"/>
      <protection hidden="1"/>
    </xf>
    <xf numFmtId="173" fontId="13" fillId="0" borderId="62" xfId="48" applyNumberFormat="1" applyFont="1" applyFill="1" applyBorder="1" applyAlignment="1" applyProtection="1">
      <alignment horizontal="left" vertical="center" wrapText="1"/>
      <protection hidden="1"/>
    </xf>
    <xf numFmtId="0" fontId="20" fillId="0" borderId="64" xfId="0" applyFont="1" applyFill="1" applyBorder="1" applyAlignment="1" applyProtection="1">
      <alignment vertical="center" wrapText="1"/>
      <protection hidden="1"/>
    </xf>
    <xf numFmtId="0" fontId="20" fillId="0" borderId="0" xfId="0" applyFont="1" applyFill="1" applyBorder="1" applyAlignment="1" applyProtection="1">
      <alignment vertical="center" wrapText="1"/>
      <protection hidden="1"/>
    </xf>
    <xf numFmtId="173" fontId="13" fillId="0" borderId="0" xfId="48" applyNumberFormat="1" applyFont="1" applyFill="1" applyBorder="1" applyAlignment="1" applyProtection="1">
      <alignment horizontal="left" vertical="center" wrapText="1"/>
      <protection hidden="1"/>
    </xf>
    <xf numFmtId="0" fontId="20" fillId="0" borderId="0" xfId="0" applyFont="1" applyFill="1" applyBorder="1" applyAlignment="1" applyProtection="1">
      <alignment horizontal="right" vertical="center" wrapText="1"/>
      <protection hidden="1"/>
    </xf>
    <xf numFmtId="173" fontId="13" fillId="0" borderId="65" xfId="48" applyNumberFormat="1" applyFont="1" applyFill="1" applyBorder="1" applyAlignment="1" applyProtection="1">
      <alignment horizontal="left" vertical="center" wrapText="1"/>
      <protection hidden="1"/>
    </xf>
    <xf numFmtId="173" fontId="20" fillId="0" borderId="20" xfId="48" applyNumberFormat="1" applyFont="1" applyFill="1" applyBorder="1" applyAlignment="1" applyProtection="1">
      <alignment vertical="center"/>
      <protection hidden="1"/>
    </xf>
    <xf numFmtId="0" fontId="13" fillId="0" borderId="76" xfId="0" applyFont="1" applyFill="1" applyBorder="1" applyAlignment="1" applyProtection="1">
      <alignment horizontal="center" vertical="center" wrapText="1"/>
      <protection hidden="1"/>
    </xf>
    <xf numFmtId="0" fontId="13" fillId="0" borderId="77" xfId="0" applyFont="1" applyFill="1" applyBorder="1" applyAlignment="1" applyProtection="1">
      <alignment horizontal="center" vertical="center" wrapText="1"/>
      <protection hidden="1"/>
    </xf>
    <xf numFmtId="0" fontId="13" fillId="0" borderId="81" xfId="0" applyFont="1" applyFill="1" applyBorder="1" applyAlignment="1" applyProtection="1">
      <alignment horizontal="center" vertical="center" wrapText="1"/>
      <protection hidden="1"/>
    </xf>
    <xf numFmtId="0" fontId="13" fillId="0" borderId="63" xfId="0" applyFont="1" applyFill="1" applyBorder="1" applyAlignment="1" applyProtection="1">
      <alignment horizontal="center" vertical="center" wrapText="1"/>
      <protection hidden="1"/>
    </xf>
    <xf numFmtId="0" fontId="13" fillId="0" borderId="63" xfId="98" applyNumberFormat="1" applyFont="1" applyFill="1" applyBorder="1" applyAlignment="1" applyProtection="1">
      <alignment horizontal="left" vertical="center" wrapText="1"/>
      <protection hidden="1"/>
    </xf>
    <xf numFmtId="0" fontId="13" fillId="0" borderId="63" xfId="98" applyNumberFormat="1" applyFont="1" applyFill="1" applyBorder="1" applyAlignment="1" applyProtection="1">
      <alignment horizontal="center" vertical="center"/>
      <protection hidden="1"/>
    </xf>
    <xf numFmtId="0" fontId="13" fillId="0" borderId="82" xfId="0" applyFont="1" applyFill="1" applyBorder="1" applyAlignment="1" applyProtection="1">
      <alignment horizontal="center" vertical="center" wrapText="1"/>
      <protection hidden="1"/>
    </xf>
    <xf numFmtId="166" fontId="0" fillId="0" borderId="83" xfId="48" applyFont="1" applyBorder="1" applyAlignment="1" applyProtection="1">
      <alignment horizontal="left" vertical="center"/>
      <protection hidden="1"/>
    </xf>
    <xf numFmtId="166" fontId="0" fillId="0" borderId="0" xfId="48" applyBorder="1" applyProtection="1">
      <alignment/>
      <protection hidden="1"/>
    </xf>
    <xf numFmtId="4" fontId="5" fillId="0" borderId="0" xfId="45" applyNumberFormat="1" applyFont="1" applyFill="1" applyBorder="1" applyAlignment="1" applyProtection="1">
      <alignment horizontal="center" vertical="center" wrapText="1"/>
      <protection hidden="1"/>
    </xf>
    <xf numFmtId="0" fontId="5" fillId="0" borderId="72" xfId="45" applyFont="1" applyBorder="1" applyAlignment="1" applyProtection="1">
      <alignment horizontal="center" vertical="center" wrapText="1"/>
      <protection hidden="1"/>
    </xf>
    <xf numFmtId="0" fontId="5" fillId="0" borderId="0" xfId="45" applyFont="1" applyFill="1" applyBorder="1" applyAlignment="1" applyProtection="1">
      <alignment vertical="center"/>
      <protection hidden="1"/>
    </xf>
    <xf numFmtId="0" fontId="10" fillId="0" borderId="0" xfId="45" applyFont="1" applyBorder="1" applyAlignment="1" applyProtection="1">
      <alignment vertical="center"/>
      <protection hidden="1"/>
    </xf>
    <xf numFmtId="168" fontId="5" fillId="0" borderId="72" xfId="45" applyNumberFormat="1" applyFont="1" applyBorder="1" applyAlignment="1" applyProtection="1">
      <alignment horizontal="center" vertical="center" wrapText="1"/>
      <protection hidden="1"/>
    </xf>
    <xf numFmtId="0" fontId="0" fillId="33" borderId="0" xfId="45" applyFont="1" applyFill="1" applyBorder="1" applyAlignment="1" applyProtection="1">
      <alignment vertical="center"/>
      <protection hidden="1"/>
    </xf>
    <xf numFmtId="0" fontId="5" fillId="0" borderId="48" xfId="45" applyFont="1" applyBorder="1" applyAlignment="1" applyProtection="1">
      <alignment horizontal="left" vertical="center"/>
      <protection hidden="1"/>
    </xf>
    <xf numFmtId="0" fontId="10" fillId="0" borderId="0" xfId="45" applyFont="1" applyBorder="1" applyAlignment="1" applyProtection="1">
      <alignment horizontal="left" vertical="center" wrapText="1"/>
      <protection hidden="1"/>
    </xf>
    <xf numFmtId="178" fontId="5" fillId="0" borderId="0" xfId="48" applyNumberFormat="1" applyFont="1" applyFill="1" applyBorder="1" applyAlignment="1" applyProtection="1">
      <alignment horizontal="center" vertical="center" wrapText="1"/>
      <protection hidden="1"/>
    </xf>
    <xf numFmtId="166" fontId="5" fillId="0" borderId="72" xfId="45" applyNumberFormat="1" applyFont="1" applyBorder="1" applyAlignment="1" applyProtection="1">
      <alignment horizontal="center" vertical="center" wrapText="1"/>
      <protection hidden="1"/>
    </xf>
    <xf numFmtId="179" fontId="5" fillId="0" borderId="0" xfId="45" applyNumberFormat="1" applyFont="1" applyBorder="1" applyAlignment="1" applyProtection="1">
      <alignment horizontal="center" vertical="center" wrapText="1"/>
      <protection hidden="1"/>
    </xf>
    <xf numFmtId="166" fontId="5" fillId="0" borderId="72" xfId="48" applyFont="1" applyFill="1" applyBorder="1" applyAlignment="1" applyProtection="1">
      <alignment horizontal="center" vertical="center" wrapText="1"/>
      <protection hidden="1"/>
    </xf>
    <xf numFmtId="0" fontId="5" fillId="0" borderId="48" xfId="45" applyFont="1" applyBorder="1" applyAlignment="1" applyProtection="1">
      <alignment horizontal="left" vertical="center" wrapText="1"/>
      <protection hidden="1"/>
    </xf>
    <xf numFmtId="0" fontId="8" fillId="0" borderId="0" xfId="45" applyFont="1" applyBorder="1" applyAlignment="1" applyProtection="1">
      <alignment horizontal="center" vertical="center" wrapText="1"/>
      <protection hidden="1"/>
    </xf>
    <xf numFmtId="166" fontId="5" fillId="0" borderId="0" xfId="45" applyNumberFormat="1" applyFont="1" applyBorder="1" applyAlignment="1" applyProtection="1">
      <alignment horizontal="center" vertical="center" wrapText="1"/>
      <protection hidden="1"/>
    </xf>
    <xf numFmtId="4" fontId="5" fillId="0" borderId="72" xfId="45" applyNumberFormat="1" applyFont="1" applyBorder="1" applyAlignment="1" applyProtection="1">
      <alignment horizontal="center" vertical="center" wrapText="1"/>
      <protection hidden="1"/>
    </xf>
    <xf numFmtId="0" fontId="5" fillId="0" borderId="49" xfId="45" applyFont="1" applyBorder="1" applyAlignment="1" applyProtection="1">
      <alignment vertical="center"/>
      <protection hidden="1"/>
    </xf>
    <xf numFmtId="0" fontId="7" fillId="0" borderId="50" xfId="45" applyFont="1" applyFill="1" applyBorder="1" applyAlignment="1" applyProtection="1">
      <alignment vertical="center"/>
      <protection hidden="1"/>
    </xf>
    <xf numFmtId="0" fontId="10" fillId="0" borderId="50" xfId="45" applyFont="1" applyFill="1" applyBorder="1" applyAlignment="1" applyProtection="1">
      <alignment vertical="center"/>
      <protection hidden="1"/>
    </xf>
    <xf numFmtId="180" fontId="5" fillId="0" borderId="50" xfId="48" applyNumberFormat="1" applyFont="1" applyFill="1" applyBorder="1" applyAlignment="1" applyProtection="1">
      <alignment horizontal="center" vertical="center" wrapText="1"/>
      <protection hidden="1"/>
    </xf>
    <xf numFmtId="0" fontId="7" fillId="0" borderId="84" xfId="45" applyFont="1" applyFill="1" applyBorder="1" applyAlignment="1" applyProtection="1">
      <alignment vertical="center"/>
      <protection hidden="1"/>
    </xf>
    <xf numFmtId="10" fontId="0" fillId="33" borderId="0" xfId="45" applyNumberFormat="1" applyFont="1" applyFill="1" applyBorder="1" applyAlignment="1" applyProtection="1">
      <alignment vertical="center"/>
      <protection hidden="1"/>
    </xf>
    <xf numFmtId="0" fontId="0" fillId="0" borderId="48" xfId="45" applyFont="1" applyBorder="1" applyAlignment="1" applyProtection="1">
      <alignment vertical="center" wrapText="1"/>
      <protection hidden="1"/>
    </xf>
    <xf numFmtId="0" fontId="0" fillId="0" borderId="0" xfId="45" applyFont="1" applyBorder="1" applyAlignment="1" applyProtection="1">
      <alignment vertical="center" wrapText="1"/>
      <protection hidden="1"/>
    </xf>
    <xf numFmtId="0" fontId="0" fillId="0" borderId="0" xfId="45" applyFont="1" applyFill="1" applyBorder="1" applyAlignment="1" applyProtection="1">
      <alignment vertical="center" wrapText="1"/>
      <protection hidden="1"/>
    </xf>
    <xf numFmtId="0" fontId="0" fillId="0" borderId="0" xfId="45" applyFont="1" applyBorder="1" applyAlignment="1" applyProtection="1">
      <alignment horizontal="left" vertical="center" wrapText="1"/>
      <protection hidden="1"/>
    </xf>
    <xf numFmtId="0" fontId="0" fillId="0" borderId="0" xfId="45" applyFont="1" applyBorder="1" applyAlignment="1" applyProtection="1">
      <alignment horizontal="center" vertical="center" wrapText="1"/>
      <protection hidden="1"/>
    </xf>
    <xf numFmtId="4" fontId="0" fillId="0" borderId="0" xfId="45" applyNumberFormat="1" applyFont="1" applyFill="1" applyBorder="1" applyAlignment="1" applyProtection="1">
      <alignment horizontal="center" vertical="center" wrapText="1"/>
      <protection hidden="1"/>
    </xf>
    <xf numFmtId="0" fontId="0" fillId="0" borderId="72" xfId="45" applyFont="1" applyBorder="1" applyAlignment="1" applyProtection="1">
      <alignment horizontal="center" vertical="center" wrapText="1"/>
      <protection hidden="1"/>
    </xf>
    <xf numFmtId="0" fontId="0" fillId="35" borderId="16" xfId="45" applyFont="1" applyFill="1" applyBorder="1" applyAlignment="1" applyProtection="1">
      <alignment horizontal="left" vertical="center"/>
      <protection hidden="1"/>
    </xf>
    <xf numFmtId="0" fontId="74" fillId="34" borderId="31" xfId="45" applyFont="1" applyFill="1" applyBorder="1" applyAlignment="1" applyProtection="1">
      <alignment horizontal="left" vertical="center" wrapText="1"/>
      <protection hidden="1"/>
    </xf>
    <xf numFmtId="0" fontId="74" fillId="34" borderId="25" xfId="45" applyFont="1" applyFill="1" applyBorder="1" applyAlignment="1" applyProtection="1">
      <alignment horizontal="center" vertical="center" wrapText="1"/>
      <protection hidden="1"/>
    </xf>
    <xf numFmtId="4" fontId="74" fillId="39" borderId="31" xfId="45" applyNumberFormat="1" applyFont="1" applyFill="1" applyBorder="1" applyAlignment="1" applyProtection="1">
      <alignment horizontal="center" vertical="center" wrapText="1"/>
      <protection hidden="1"/>
    </xf>
    <xf numFmtId="4" fontId="74" fillId="34" borderId="25" xfId="45" applyNumberFormat="1" applyFont="1" applyFill="1" applyBorder="1" applyAlignment="1" applyProtection="1">
      <alignment horizontal="center" vertical="center" wrapText="1"/>
      <protection hidden="1"/>
    </xf>
    <xf numFmtId="166" fontId="74" fillId="34" borderId="25" xfId="48" applyFont="1" applyFill="1" applyBorder="1" applyAlignment="1" applyProtection="1">
      <alignment horizontal="center" vertical="center" wrapText="1"/>
      <protection hidden="1"/>
    </xf>
    <xf numFmtId="168" fontId="74" fillId="34" borderId="85" xfId="45" applyNumberFormat="1" applyFont="1" applyFill="1" applyBorder="1" applyAlignment="1" applyProtection="1">
      <alignment horizontal="center" vertical="center" wrapText="1"/>
      <protection hidden="1"/>
    </xf>
    <xf numFmtId="0" fontId="4" fillId="35" borderId="16" xfId="45" applyFont="1" applyFill="1" applyBorder="1" applyAlignment="1" applyProtection="1">
      <alignment horizontal="left" vertical="center"/>
      <protection hidden="1"/>
    </xf>
    <xf numFmtId="170" fontId="10" fillId="40" borderId="86" xfId="45" applyNumberFormat="1" applyFont="1" applyFill="1" applyBorder="1" applyAlignment="1" applyProtection="1">
      <alignment horizontal="center" vertical="center" wrapText="1"/>
      <protection hidden="1"/>
    </xf>
    <xf numFmtId="0" fontId="10" fillId="41" borderId="86" xfId="45" applyFont="1" applyFill="1" applyBorder="1" applyAlignment="1" applyProtection="1">
      <alignment horizontal="left" vertical="center" wrapText="1"/>
      <protection hidden="1"/>
    </xf>
    <xf numFmtId="166" fontId="10" fillId="41" borderId="86" xfId="45" applyNumberFormat="1" applyFont="1" applyFill="1" applyBorder="1" applyAlignment="1" applyProtection="1">
      <alignment horizontal="centerContinuous" vertical="center" wrapText="1"/>
      <protection hidden="1"/>
    </xf>
    <xf numFmtId="166" fontId="10" fillId="41" borderId="86" xfId="48" applyFont="1" applyFill="1" applyBorder="1" applyAlignment="1" applyProtection="1">
      <alignment horizontal="centerContinuous" vertical="center" wrapText="1"/>
      <protection hidden="1"/>
    </xf>
    <xf numFmtId="10" fontId="10" fillId="41" borderId="87" xfId="102" applyNumberFormat="1" applyFont="1" applyFill="1" applyBorder="1" applyAlignment="1" applyProtection="1">
      <alignment horizontal="center" vertical="center" wrapText="1"/>
      <protection hidden="1"/>
    </xf>
    <xf numFmtId="10" fontId="21" fillId="35" borderId="16" xfId="45" applyNumberFormat="1" applyFont="1" applyFill="1" applyBorder="1" applyAlignment="1" applyProtection="1">
      <alignment horizontal="left" vertical="center"/>
      <protection hidden="1"/>
    </xf>
    <xf numFmtId="0" fontId="4" fillId="0" borderId="88" xfId="45" applyFont="1" applyFill="1" applyBorder="1" applyAlignment="1" applyProtection="1">
      <alignment horizontal="center" vertical="center" wrapText="1"/>
      <protection hidden="1"/>
    </xf>
    <xf numFmtId="0" fontId="4" fillId="0" borderId="88" xfId="45" applyFont="1" applyBorder="1" applyAlignment="1" applyProtection="1">
      <alignment horizontal="left" vertical="center" wrapText="1"/>
      <protection hidden="1"/>
    </xf>
    <xf numFmtId="166" fontId="4" fillId="0" borderId="88" xfId="48" applyFont="1" applyFill="1" applyBorder="1" applyAlignment="1" applyProtection="1">
      <alignment horizontal="centerContinuous" vertical="center"/>
      <protection hidden="1"/>
    </xf>
    <xf numFmtId="10" fontId="4" fillId="0" borderId="89" xfId="102" applyNumberFormat="1" applyFont="1" applyFill="1" applyBorder="1" applyAlignment="1" applyProtection="1">
      <alignment horizontal="center" vertical="center" wrapText="1"/>
      <protection hidden="1"/>
    </xf>
    <xf numFmtId="0" fontId="0" fillId="0" borderId="11" xfId="0" applyFont="1" applyFill="1" applyBorder="1" applyAlignment="1" applyProtection="1">
      <alignment horizontal="center" vertical="center"/>
      <protection hidden="1"/>
    </xf>
    <xf numFmtId="0" fontId="0" fillId="0" borderId="11" xfId="0" applyFont="1" applyFill="1" applyBorder="1" applyAlignment="1" applyProtection="1">
      <alignment horizontal="left" vertical="center" wrapText="1"/>
      <protection hidden="1"/>
    </xf>
    <xf numFmtId="4" fontId="0" fillId="0" borderId="11" xfId="0" applyNumberFormat="1" applyFont="1" applyFill="1" applyBorder="1" applyAlignment="1" applyProtection="1">
      <alignment horizontal="center" vertical="center"/>
      <protection hidden="1"/>
    </xf>
    <xf numFmtId="4" fontId="0" fillId="0" borderId="12" xfId="99" applyNumberFormat="1" applyFont="1" applyFill="1" applyBorder="1" applyAlignment="1" applyProtection="1">
      <alignment horizontal="center" vertical="center"/>
      <protection hidden="1"/>
    </xf>
    <xf numFmtId="10" fontId="0" fillId="0" borderId="90" xfId="102" applyNumberFormat="1" applyFont="1" applyFill="1" applyBorder="1" applyAlignment="1" applyProtection="1">
      <alignment horizontal="center" vertical="center"/>
      <protection hidden="1"/>
    </xf>
    <xf numFmtId="10" fontId="12" fillId="35" borderId="16" xfId="45" applyNumberFormat="1" applyFont="1" applyFill="1" applyBorder="1" applyAlignment="1" applyProtection="1">
      <alignment horizontal="left" vertical="center"/>
      <protection hidden="1"/>
    </xf>
    <xf numFmtId="10" fontId="0" fillId="0" borderId="46" xfId="102" applyNumberFormat="1" applyFont="1" applyFill="1" applyBorder="1" applyAlignment="1" applyProtection="1">
      <alignment horizontal="center" vertical="center"/>
      <protection hidden="1"/>
    </xf>
    <xf numFmtId="0" fontId="4" fillId="0" borderId="91" xfId="45" applyFont="1" applyFill="1" applyBorder="1" applyAlignment="1" applyProtection="1">
      <alignment horizontal="center" vertical="center" wrapText="1"/>
      <protection hidden="1"/>
    </xf>
    <xf numFmtId="166" fontId="4" fillId="33" borderId="91" xfId="48" applyFont="1" applyFill="1" applyBorder="1" applyAlignment="1" applyProtection="1">
      <alignment horizontal="left" vertical="center" wrapText="1"/>
      <protection hidden="1"/>
    </xf>
    <xf numFmtId="166" fontId="4" fillId="0" borderId="91" xfId="48" applyFont="1" applyFill="1" applyBorder="1" applyAlignment="1" applyProtection="1">
      <alignment horizontal="centerContinuous" vertical="center"/>
      <protection hidden="1"/>
    </xf>
    <xf numFmtId="10" fontId="4" fillId="0" borderId="92" xfId="102" applyNumberFormat="1" applyFont="1" applyFill="1" applyBorder="1" applyAlignment="1" applyProtection="1">
      <alignment horizontal="center" vertical="center" wrapText="1"/>
      <protection hidden="1"/>
    </xf>
    <xf numFmtId="4" fontId="0" fillId="0" borderId="11" xfId="99" applyNumberFormat="1" applyFont="1" applyFill="1" applyBorder="1" applyAlignment="1" applyProtection="1">
      <alignment horizontal="center" vertical="center"/>
      <protection hidden="1"/>
    </xf>
    <xf numFmtId="174" fontId="0" fillId="0" borderId="93" xfId="0" applyNumberFormat="1" applyBorder="1" applyAlignment="1" applyProtection="1">
      <alignment horizontal="center" vertical="center"/>
      <protection hidden="1"/>
    </xf>
    <xf numFmtId="0" fontId="0" fillId="0" borderId="11" xfId="0" applyFill="1" applyBorder="1" applyAlignment="1" applyProtection="1">
      <alignment horizontal="left" vertical="center" wrapText="1"/>
      <protection hidden="1"/>
    </xf>
    <xf numFmtId="0" fontId="4" fillId="0" borderId="91" xfId="45" applyFont="1" applyBorder="1" applyAlignment="1" applyProtection="1">
      <alignment horizontal="left" vertical="center" wrapText="1"/>
      <protection hidden="1"/>
    </xf>
    <xf numFmtId="0" fontId="0" fillId="0" borderId="11" xfId="0" applyFont="1" applyFill="1" applyBorder="1" applyAlignment="1" applyProtection="1">
      <alignment horizontal="left" vertical="top" wrapText="1"/>
      <protection hidden="1"/>
    </xf>
    <xf numFmtId="4" fontId="0" fillId="0" borderId="11" xfId="45" applyNumberFormat="1" applyFont="1" applyFill="1" applyBorder="1" applyAlignment="1" applyProtection="1">
      <alignment horizontal="center" vertical="center" wrapText="1"/>
      <protection hidden="1"/>
    </xf>
    <xf numFmtId="10" fontId="0" fillId="0" borderId="94" xfId="102" applyNumberFormat="1" applyFont="1" applyFill="1" applyBorder="1" applyAlignment="1" applyProtection="1">
      <alignment horizontal="center" vertical="center"/>
      <protection hidden="1"/>
    </xf>
    <xf numFmtId="0" fontId="0" fillId="0" borderId="12" xfId="45" applyFont="1" applyFill="1" applyBorder="1" applyAlignment="1" applyProtection="1">
      <alignment horizontal="center" vertical="center" wrapText="1"/>
      <protection hidden="1"/>
    </xf>
    <xf numFmtId="0" fontId="4" fillId="0" borderId="95" xfId="45" applyFont="1" applyFill="1" applyBorder="1" applyAlignment="1" applyProtection="1">
      <alignment horizontal="center" vertical="center" wrapText="1"/>
      <protection hidden="1"/>
    </xf>
    <xf numFmtId="0" fontId="4" fillId="0" borderId="96" xfId="45" applyFont="1" applyBorder="1" applyAlignment="1" applyProtection="1">
      <alignment horizontal="left" vertical="center" wrapText="1"/>
      <protection hidden="1"/>
    </xf>
    <xf numFmtId="166" fontId="4" fillId="0" borderId="97" xfId="48" applyFont="1" applyFill="1" applyBorder="1" applyAlignment="1" applyProtection="1">
      <alignment horizontal="centerContinuous" vertical="center"/>
      <protection hidden="1"/>
    </xf>
    <xf numFmtId="0" fontId="0" fillId="0" borderId="11" xfId="45" applyFont="1" applyFill="1" applyBorder="1" applyAlignment="1" applyProtection="1">
      <alignment horizontal="center" vertical="center" wrapText="1"/>
      <protection hidden="1"/>
    </xf>
    <xf numFmtId="0" fontId="0" fillId="0" borderId="19" xfId="0" applyFont="1" applyFill="1" applyBorder="1" applyAlignment="1" applyProtection="1">
      <alignment horizontal="center" vertical="center"/>
      <protection hidden="1"/>
    </xf>
    <xf numFmtId="0" fontId="0" fillId="0" borderId="19" xfId="0" applyFont="1" applyFill="1" applyBorder="1" applyAlignment="1" applyProtection="1">
      <alignment horizontal="left" vertical="center" wrapText="1"/>
      <protection hidden="1"/>
    </xf>
    <xf numFmtId="4" fontId="0" fillId="0" borderId="19" xfId="0" applyNumberFormat="1" applyFont="1" applyFill="1" applyBorder="1" applyAlignment="1" applyProtection="1">
      <alignment horizontal="center" vertical="center"/>
      <protection hidden="1"/>
    </xf>
    <xf numFmtId="0" fontId="0" fillId="0" borderId="14" xfId="45" applyFont="1" applyFill="1" applyBorder="1" applyAlignment="1" applyProtection="1">
      <alignment horizontal="center" vertical="center" wrapText="1"/>
      <protection hidden="1"/>
    </xf>
    <xf numFmtId="0" fontId="0" fillId="0" borderId="17" xfId="45" applyFont="1" applyFill="1" applyBorder="1" applyAlignment="1" applyProtection="1">
      <alignment horizontal="center" vertical="center" wrapText="1"/>
      <protection hidden="1"/>
    </xf>
    <xf numFmtId="0" fontId="4" fillId="0" borderId="96" xfId="45" applyFont="1" applyFill="1" applyBorder="1" applyAlignment="1" applyProtection="1">
      <alignment horizontal="center" vertical="center" wrapText="1"/>
      <protection hidden="1"/>
    </xf>
    <xf numFmtId="166" fontId="4" fillId="0" borderId="96" xfId="48" applyFont="1" applyFill="1" applyBorder="1" applyAlignment="1" applyProtection="1">
      <alignment horizontal="centerContinuous" vertical="center"/>
      <protection hidden="1"/>
    </xf>
    <xf numFmtId="10" fontId="4" fillId="0" borderId="96" xfId="102" applyNumberFormat="1" applyFont="1" applyFill="1" applyBorder="1" applyAlignment="1" applyProtection="1">
      <alignment horizontal="center" vertical="center" wrapText="1"/>
      <protection hidden="1"/>
    </xf>
    <xf numFmtId="0" fontId="0" fillId="0" borderId="13" xfId="45" applyFont="1" applyFill="1" applyBorder="1" applyAlignment="1" applyProtection="1">
      <alignment horizontal="center" vertical="center" wrapText="1"/>
      <protection hidden="1"/>
    </xf>
    <xf numFmtId="0" fontId="4" fillId="0" borderId="91" xfId="45" applyFont="1" applyFill="1" applyBorder="1" applyAlignment="1" applyProtection="1">
      <alignment horizontal="left" vertical="center" wrapText="1"/>
      <protection hidden="1"/>
    </xf>
    <xf numFmtId="0" fontId="0" fillId="0" borderId="23" xfId="45" applyFont="1" applyFill="1" applyBorder="1" applyAlignment="1" applyProtection="1">
      <alignment horizontal="center" vertical="center" wrapText="1"/>
      <protection hidden="1"/>
    </xf>
    <xf numFmtId="0" fontId="0" fillId="0" borderId="21" xfId="45" applyFont="1" applyFill="1" applyBorder="1" applyAlignment="1" applyProtection="1">
      <alignment horizontal="center" vertical="center" wrapText="1"/>
      <protection hidden="1"/>
    </xf>
    <xf numFmtId="0" fontId="0" fillId="0" borderId="21" xfId="0" applyFont="1" applyFill="1" applyBorder="1" applyAlignment="1" applyProtection="1">
      <alignment horizontal="center" vertical="center"/>
      <protection hidden="1"/>
    </xf>
    <xf numFmtId="0" fontId="0" fillId="0" borderId="21" xfId="0" applyFont="1" applyFill="1" applyBorder="1" applyAlignment="1" applyProtection="1">
      <alignment horizontal="left" vertical="center" wrapText="1"/>
      <protection hidden="1"/>
    </xf>
    <xf numFmtId="4" fontId="0" fillId="0" borderId="21" xfId="0" applyNumberFormat="1" applyFont="1" applyFill="1" applyBorder="1" applyAlignment="1" applyProtection="1">
      <alignment horizontal="center" vertical="center"/>
      <protection hidden="1"/>
    </xf>
    <xf numFmtId="4" fontId="0" fillId="0" borderId="98" xfId="0" applyNumberFormat="1" applyFont="1" applyFill="1" applyBorder="1" applyAlignment="1" applyProtection="1">
      <alignment horizontal="center" vertical="center"/>
      <protection hidden="1"/>
    </xf>
    <xf numFmtId="10" fontId="0" fillId="0" borderId="99" xfId="102" applyNumberFormat="1" applyFont="1" applyFill="1" applyBorder="1" applyAlignment="1" applyProtection="1">
      <alignment horizontal="center" vertical="center"/>
      <protection hidden="1"/>
    </xf>
    <xf numFmtId="0" fontId="0" fillId="0" borderId="24" xfId="45" applyFont="1" applyFill="1" applyBorder="1" applyAlignment="1" applyProtection="1">
      <alignment horizontal="center" vertical="center" wrapText="1"/>
      <protection hidden="1"/>
    </xf>
    <xf numFmtId="0" fontId="0" fillId="0" borderId="22" xfId="45" applyFont="1" applyFill="1" applyBorder="1" applyAlignment="1" applyProtection="1">
      <alignment horizontal="center" vertical="center" wrapText="1"/>
      <protection hidden="1"/>
    </xf>
    <xf numFmtId="0" fontId="0" fillId="0" borderId="22" xfId="0" applyFont="1" applyFill="1" applyBorder="1" applyAlignment="1" applyProtection="1">
      <alignment horizontal="center" vertical="center"/>
      <protection hidden="1"/>
    </xf>
    <xf numFmtId="0" fontId="0" fillId="0" borderId="22" xfId="0" applyFont="1" applyFill="1" applyBorder="1" applyAlignment="1" applyProtection="1">
      <alignment horizontal="left" vertical="center" wrapText="1"/>
      <protection hidden="1"/>
    </xf>
    <xf numFmtId="4" fontId="0" fillId="0" borderId="22" xfId="0" applyNumberFormat="1" applyFont="1" applyFill="1" applyBorder="1" applyAlignment="1" applyProtection="1">
      <alignment horizontal="center" vertical="center"/>
      <protection hidden="1"/>
    </xf>
    <xf numFmtId="4" fontId="0" fillId="0" borderId="12" xfId="0" applyNumberFormat="1" applyFont="1" applyFill="1" applyBorder="1" applyAlignment="1" applyProtection="1">
      <alignment horizontal="center" vertical="center"/>
      <protection hidden="1"/>
    </xf>
    <xf numFmtId="10" fontId="0" fillId="0" borderId="41" xfId="102" applyNumberFormat="1" applyFont="1" applyFill="1" applyBorder="1" applyAlignment="1" applyProtection="1">
      <alignment horizontal="center" vertical="center"/>
      <protection hidden="1"/>
    </xf>
    <xf numFmtId="4" fontId="0" fillId="0" borderId="100" xfId="0" applyNumberFormat="1" applyFont="1" applyFill="1" applyBorder="1" applyAlignment="1" applyProtection="1">
      <alignment horizontal="center" vertical="center"/>
      <protection hidden="1"/>
    </xf>
    <xf numFmtId="0" fontId="0" fillId="0" borderId="19" xfId="45" applyFont="1" applyFill="1" applyBorder="1" applyAlignment="1" applyProtection="1">
      <alignment horizontal="center" vertical="center" wrapText="1"/>
      <protection hidden="1"/>
    </xf>
    <xf numFmtId="4" fontId="0" fillId="0" borderId="101" xfId="0" applyNumberFormat="1" applyFont="1" applyFill="1" applyBorder="1" applyAlignment="1" applyProtection="1">
      <alignment horizontal="center" vertical="center"/>
      <protection hidden="1"/>
    </xf>
    <xf numFmtId="49" fontId="0" fillId="0" borderId="23" xfId="0" applyNumberFormat="1" applyFont="1" applyFill="1" applyBorder="1" applyAlignment="1" applyProtection="1">
      <alignment horizontal="center" vertical="center"/>
      <protection hidden="1"/>
    </xf>
    <xf numFmtId="4" fontId="0" fillId="0" borderId="98" xfId="99" applyNumberFormat="1" applyFont="1" applyFill="1" applyBorder="1" applyAlignment="1" applyProtection="1">
      <alignment horizontal="center" vertical="center"/>
      <protection hidden="1"/>
    </xf>
    <xf numFmtId="49" fontId="0" fillId="0" borderId="24" xfId="0" applyNumberFormat="1" applyFont="1" applyFill="1" applyBorder="1" applyAlignment="1" applyProtection="1">
      <alignment horizontal="center" vertical="center"/>
      <protection hidden="1"/>
    </xf>
    <xf numFmtId="49" fontId="0" fillId="0" borderId="102" xfId="0" applyNumberFormat="1" applyFont="1" applyFill="1" applyBorder="1" applyAlignment="1" applyProtection="1">
      <alignment horizontal="center" vertical="center"/>
      <protection hidden="1"/>
    </xf>
    <xf numFmtId="4" fontId="0" fillId="0" borderId="103" xfId="99" applyNumberFormat="1" applyFont="1" applyFill="1" applyBorder="1" applyAlignment="1" applyProtection="1">
      <alignment horizontal="center" vertical="center"/>
      <protection hidden="1"/>
    </xf>
    <xf numFmtId="10" fontId="0" fillId="0" borderId="104" xfId="102" applyNumberFormat="1" applyFont="1" applyFill="1" applyBorder="1" applyAlignment="1" applyProtection="1">
      <alignment horizontal="center" vertical="center"/>
      <protection hidden="1"/>
    </xf>
    <xf numFmtId="49" fontId="0" fillId="0" borderId="102" xfId="0" applyNumberFormat="1" applyFill="1" applyBorder="1" applyAlignment="1" applyProtection="1">
      <alignment horizontal="center" vertical="center"/>
      <protection hidden="1"/>
    </xf>
    <xf numFmtId="0" fontId="0" fillId="0" borderId="103" xfId="45" applyNumberFormat="1" applyFont="1" applyFill="1" applyBorder="1" applyAlignment="1" applyProtection="1">
      <alignment horizontal="center" vertical="center"/>
      <protection hidden="1"/>
    </xf>
    <xf numFmtId="166" fontId="4" fillId="33" borderId="91" xfId="48" applyFont="1" applyFill="1" applyBorder="1" applyAlignment="1" applyProtection="1">
      <alignment horizontal="centerContinuous" vertical="center"/>
      <protection hidden="1"/>
    </xf>
    <xf numFmtId="166" fontId="4" fillId="33" borderId="88" xfId="48" applyFont="1" applyFill="1" applyBorder="1" applyAlignment="1" applyProtection="1">
      <alignment horizontal="centerContinuous" vertical="center"/>
      <protection hidden="1"/>
    </xf>
    <xf numFmtId="4" fontId="0" fillId="0" borderId="11" xfId="45" applyNumberFormat="1" applyFont="1" applyFill="1" applyBorder="1" applyAlignment="1" applyProtection="1">
      <alignment horizontal="center" vertical="center"/>
      <protection hidden="1"/>
    </xf>
    <xf numFmtId="0" fontId="0" fillId="0" borderId="103" xfId="45" applyFont="1" applyFill="1" applyBorder="1" applyAlignment="1" applyProtection="1">
      <alignment horizontal="center" vertical="center"/>
      <protection hidden="1"/>
    </xf>
    <xf numFmtId="4" fontId="0" fillId="0" borderId="103" xfId="0" applyNumberFormat="1" applyFont="1" applyFill="1" applyBorder="1" applyAlignment="1" applyProtection="1">
      <alignment horizontal="center" vertical="center"/>
      <protection hidden="1"/>
    </xf>
    <xf numFmtId="0" fontId="0" fillId="0" borderId="22" xfId="45" applyFont="1" applyFill="1" applyBorder="1" applyAlignment="1" applyProtection="1">
      <alignment horizontal="center" vertical="center"/>
      <protection hidden="1"/>
    </xf>
    <xf numFmtId="49" fontId="0" fillId="0" borderId="17" xfId="0" applyNumberFormat="1" applyFill="1" applyBorder="1" applyAlignment="1" applyProtection="1">
      <alignment horizontal="center" vertical="center"/>
      <protection hidden="1"/>
    </xf>
    <xf numFmtId="0" fontId="0" fillId="0" borderId="19" xfId="45" applyFont="1" applyFill="1" applyBorder="1" applyAlignment="1" applyProtection="1">
      <alignment horizontal="center" vertical="center"/>
      <protection hidden="1"/>
    </xf>
    <xf numFmtId="10" fontId="0" fillId="0" borderId="105" xfId="102" applyNumberFormat="1" applyFont="1" applyFill="1" applyBorder="1" applyAlignment="1" applyProtection="1">
      <alignment horizontal="center" vertical="center"/>
      <protection hidden="1"/>
    </xf>
    <xf numFmtId="49" fontId="0" fillId="0" borderId="106" xfId="0" applyNumberFormat="1" applyFill="1" applyBorder="1" applyAlignment="1" applyProtection="1">
      <alignment horizontal="center" vertical="center"/>
      <protection hidden="1"/>
    </xf>
    <xf numFmtId="0" fontId="0" fillId="0" borderId="13" xfId="45" applyFont="1" applyFill="1" applyBorder="1" applyAlignment="1" applyProtection="1">
      <alignment horizontal="center" vertical="center"/>
      <protection hidden="1"/>
    </xf>
    <xf numFmtId="4" fontId="0" fillId="0" borderId="107" xfId="0" applyNumberFormat="1" applyFont="1" applyFill="1" applyBorder="1" applyAlignment="1" applyProtection="1">
      <alignment horizontal="center" vertical="center"/>
      <protection hidden="1"/>
    </xf>
    <xf numFmtId="0" fontId="0" fillId="0" borderId="107" xfId="45" applyFont="1" applyFill="1" applyBorder="1" applyAlignment="1" applyProtection="1">
      <alignment horizontal="center" vertical="center"/>
      <protection hidden="1"/>
    </xf>
    <xf numFmtId="10" fontId="0" fillId="0" borderId="108" xfId="102" applyNumberFormat="1" applyFont="1" applyFill="1" applyBorder="1" applyAlignment="1" applyProtection="1">
      <alignment horizontal="center" vertical="center"/>
      <protection hidden="1"/>
    </xf>
    <xf numFmtId="0" fontId="0" fillId="0" borderId="19" xfId="0" applyFill="1" applyBorder="1" applyAlignment="1" applyProtection="1">
      <alignment horizontal="left" vertical="center" wrapText="1"/>
      <protection hidden="1"/>
    </xf>
    <xf numFmtId="0" fontId="4" fillId="0" borderId="88" xfId="45" applyFont="1" applyFill="1" applyBorder="1" applyAlignment="1" applyProtection="1">
      <alignment horizontal="left" vertical="center" wrapText="1"/>
      <protection hidden="1"/>
    </xf>
    <xf numFmtId="0" fontId="4" fillId="0" borderId="109" xfId="45" applyFont="1" applyFill="1" applyBorder="1" applyAlignment="1" applyProtection="1">
      <alignment horizontal="center" vertical="center" wrapText="1"/>
      <protection hidden="1"/>
    </xf>
    <xf numFmtId="0" fontId="4" fillId="0" borderId="109" xfId="45" applyFont="1" applyBorder="1" applyAlignment="1" applyProtection="1">
      <alignment horizontal="left" vertical="center" wrapText="1"/>
      <protection hidden="1"/>
    </xf>
    <xf numFmtId="166" fontId="4" fillId="0" borderId="109" xfId="48" applyFont="1" applyFill="1" applyBorder="1" applyAlignment="1" applyProtection="1">
      <alignment horizontal="centerContinuous" vertical="center"/>
      <protection hidden="1"/>
    </xf>
    <xf numFmtId="10" fontId="4" fillId="0" borderId="110" xfId="102" applyNumberFormat="1" applyFont="1" applyFill="1" applyBorder="1" applyAlignment="1" applyProtection="1">
      <alignment horizontal="center" vertical="center" wrapText="1"/>
      <protection hidden="1"/>
    </xf>
    <xf numFmtId="4" fontId="0" fillId="0" borderId="111" xfId="0" applyNumberFormat="1" applyFont="1" applyFill="1" applyBorder="1" applyAlignment="1" applyProtection="1">
      <alignment horizontal="center" vertical="center"/>
      <protection hidden="1"/>
    </xf>
    <xf numFmtId="0" fontId="74" fillId="34" borderId="112" xfId="45" applyFont="1" applyFill="1" applyBorder="1" applyAlignment="1" applyProtection="1">
      <alignment vertical="center"/>
      <protection hidden="1"/>
    </xf>
    <xf numFmtId="0" fontId="74" fillId="34" borderId="113" xfId="45" applyFont="1" applyFill="1" applyBorder="1" applyAlignment="1" applyProtection="1">
      <alignment vertical="center"/>
      <protection hidden="1"/>
    </xf>
    <xf numFmtId="0" fontId="74" fillId="34" borderId="86" xfId="45" applyFont="1" applyFill="1" applyBorder="1" applyAlignment="1" applyProtection="1">
      <alignment horizontal="left" vertical="center"/>
      <protection hidden="1"/>
    </xf>
    <xf numFmtId="0" fontId="74" fillId="34" borderId="86" xfId="45" applyFont="1" applyFill="1" applyBorder="1" applyAlignment="1" applyProtection="1">
      <alignment horizontal="center" vertical="center"/>
      <protection hidden="1"/>
    </xf>
    <xf numFmtId="4" fontId="74" fillId="39" borderId="114" xfId="45" applyNumberFormat="1" applyFont="1" applyFill="1" applyBorder="1" applyAlignment="1" applyProtection="1">
      <alignment horizontal="center" vertical="center"/>
      <protection hidden="1"/>
    </xf>
    <xf numFmtId="9" fontId="75" fillId="34" borderId="87" xfId="45" applyNumberFormat="1" applyFont="1" applyFill="1" applyBorder="1" applyAlignment="1" applyProtection="1">
      <alignment horizontal="center" vertical="center" wrapText="1"/>
      <protection hidden="1"/>
    </xf>
    <xf numFmtId="0" fontId="4" fillId="0" borderId="0" xfId="45" applyFont="1" applyFill="1" applyBorder="1" applyAlignment="1" applyProtection="1">
      <alignment horizontal="centerContinuous" vertical="center" wrapText="1"/>
      <protection hidden="1"/>
    </xf>
    <xf numFmtId="0" fontId="17" fillId="0" borderId="0" xfId="45" applyFont="1" applyFill="1" applyBorder="1" applyAlignment="1" applyProtection="1">
      <alignment horizontal="centerContinuous" vertical="center" wrapText="1"/>
      <protection hidden="1"/>
    </xf>
    <xf numFmtId="0" fontId="5" fillId="0" borderId="0" xfId="45" applyFont="1" applyFill="1" applyBorder="1" applyAlignment="1" applyProtection="1">
      <alignment horizontal="centerContinuous" vertical="center" wrapText="1"/>
      <protection hidden="1"/>
    </xf>
    <xf numFmtId="0" fontId="14" fillId="0" borderId="0" xfId="45" applyFont="1" applyFill="1" applyAlignment="1" applyProtection="1">
      <alignment horizontal="centerContinuous" vertical="center" wrapText="1"/>
      <protection hidden="1"/>
    </xf>
    <xf numFmtId="4" fontId="14" fillId="0" borderId="0" xfId="45" applyNumberFormat="1" applyFont="1" applyFill="1" applyAlignment="1" applyProtection="1">
      <alignment horizontal="centerContinuous" vertical="center" wrapText="1"/>
      <protection hidden="1"/>
    </xf>
    <xf numFmtId="0" fontId="14" fillId="0" borderId="0" xfId="45" applyFont="1" applyFill="1" applyAlignment="1" applyProtection="1">
      <alignment horizontal="right" vertical="center"/>
      <protection hidden="1"/>
    </xf>
    <xf numFmtId="10" fontId="14" fillId="0" borderId="0" xfId="45" applyNumberFormat="1" applyFont="1" applyAlignment="1" applyProtection="1">
      <alignment horizontal="center" vertical="center"/>
      <protection hidden="1"/>
    </xf>
    <xf numFmtId="0" fontId="0" fillId="0" borderId="47" xfId="45" applyFont="1" applyBorder="1" applyAlignment="1" applyProtection="1">
      <alignment horizontal="center" vertical="center"/>
      <protection locked="0"/>
    </xf>
    <xf numFmtId="0" fontId="0" fillId="0" borderId="37" xfId="45" applyFont="1" applyFill="1" applyBorder="1" applyAlignment="1" applyProtection="1">
      <alignment horizontal="center" vertical="center"/>
      <protection locked="0"/>
    </xf>
    <xf numFmtId="0" fontId="0" fillId="0" borderId="48" xfId="45" applyFont="1" applyBorder="1" applyAlignment="1" applyProtection="1">
      <alignment vertical="center"/>
      <protection locked="0"/>
    </xf>
    <xf numFmtId="0" fontId="0" fillId="0" borderId="0" xfId="45" applyFont="1" applyBorder="1" applyAlignment="1" applyProtection="1">
      <alignment horizontal="left" vertical="center"/>
      <protection locked="0"/>
    </xf>
    <xf numFmtId="4" fontId="5" fillId="0" borderId="0" xfId="45" applyNumberFormat="1" applyFont="1" applyFill="1" applyBorder="1" applyAlignment="1" applyProtection="1">
      <alignment horizontal="center" vertical="center" wrapText="1"/>
      <protection locked="0"/>
    </xf>
    <xf numFmtId="0" fontId="5" fillId="0" borderId="72" xfId="45" applyFont="1" applyBorder="1" applyAlignment="1" applyProtection="1">
      <alignment horizontal="center" vertical="center" wrapText="1"/>
      <protection locked="0"/>
    </xf>
    <xf numFmtId="4" fontId="0" fillId="0" borderId="11" xfId="99" applyNumberFormat="1" applyFont="1" applyFill="1" applyBorder="1" applyAlignment="1" applyProtection="1">
      <alignment horizontal="center" vertical="center"/>
      <protection locked="0"/>
    </xf>
    <xf numFmtId="4" fontId="0" fillId="0" borderId="19" xfId="99" applyNumberFormat="1" applyFont="1" applyFill="1" applyBorder="1" applyAlignment="1" applyProtection="1">
      <alignment horizontal="center" vertical="center"/>
      <protection locked="0"/>
    </xf>
    <xf numFmtId="4" fontId="0" fillId="0" borderId="21" xfId="99" applyNumberFormat="1" applyFont="1" applyFill="1" applyBorder="1" applyAlignment="1" applyProtection="1">
      <alignment horizontal="center" vertical="center"/>
      <protection locked="0"/>
    </xf>
    <xf numFmtId="4" fontId="0" fillId="0" borderId="22" xfId="99" applyNumberFormat="1" applyFont="1" applyFill="1" applyBorder="1" applyAlignment="1" applyProtection="1">
      <alignment horizontal="center" vertical="center"/>
      <protection locked="0"/>
    </xf>
    <xf numFmtId="10" fontId="0" fillId="0" borderId="0" xfId="102" applyNumberFormat="1" applyFont="1" applyFill="1" applyBorder="1" applyAlignment="1" applyProtection="1">
      <alignment vertical="center"/>
      <protection locked="0"/>
    </xf>
    <xf numFmtId="10" fontId="0" fillId="0" borderId="0" xfId="102" applyNumberFormat="1" applyFont="1" applyFill="1" applyBorder="1" applyAlignment="1" applyProtection="1">
      <alignment horizontal="center" vertical="center"/>
      <protection locked="0"/>
    </xf>
    <xf numFmtId="10" fontId="0" fillId="0" borderId="0" xfId="102" applyNumberFormat="1" applyFont="1" applyFill="1" applyBorder="1" applyAlignment="1" applyProtection="1">
      <alignment vertical="center" wrapText="1"/>
      <protection locked="0"/>
    </xf>
    <xf numFmtId="10" fontId="0" fillId="0" borderId="0" xfId="102" applyNumberFormat="1" applyFont="1" applyFill="1" applyBorder="1" applyAlignment="1" applyProtection="1">
      <alignment horizontal="center" vertical="center" wrapText="1"/>
      <protection locked="0"/>
    </xf>
    <xf numFmtId="10" fontId="74" fillId="39" borderId="114" xfId="102" applyNumberFormat="1" applyFont="1" applyFill="1" applyBorder="1" applyAlignment="1" applyProtection="1">
      <alignment vertical="center"/>
      <protection locked="0"/>
    </xf>
    <xf numFmtId="0" fontId="15" fillId="0" borderId="0" xfId="45" applyFont="1" applyBorder="1" applyAlignment="1" applyProtection="1">
      <alignment vertical="center"/>
      <protection locked="0"/>
    </xf>
    <xf numFmtId="0" fontId="15" fillId="0" borderId="0" xfId="45" applyFont="1" applyFill="1" applyBorder="1" applyAlignment="1" applyProtection="1">
      <alignment horizontal="center" vertical="center" wrapText="1"/>
      <protection locked="0"/>
    </xf>
    <xf numFmtId="0" fontId="7" fillId="0" borderId="0" xfId="45" applyFont="1" applyBorder="1" applyAlignment="1" applyProtection="1">
      <alignment horizontal="left" vertical="center" wrapText="1"/>
      <protection locked="0"/>
    </xf>
    <xf numFmtId="4" fontId="14" fillId="0" borderId="0" xfId="45" applyNumberFormat="1" applyFont="1" applyFill="1" applyAlignment="1" applyProtection="1">
      <alignment horizontal="center" vertical="center"/>
      <protection locked="0"/>
    </xf>
    <xf numFmtId="0" fontId="14" fillId="0" borderId="0" xfId="45" applyFont="1" applyAlignment="1" applyProtection="1">
      <alignment horizontal="right" vertical="center"/>
      <protection locked="0"/>
    </xf>
    <xf numFmtId="0" fontId="16" fillId="0" borderId="0" xfId="45" applyFont="1" applyBorder="1" applyAlignment="1" applyProtection="1">
      <alignment horizontal="center" vertical="center" wrapText="1"/>
      <protection locked="0"/>
    </xf>
    <xf numFmtId="0" fontId="16" fillId="0" borderId="0" xfId="45" applyFont="1" applyFill="1" applyBorder="1" applyAlignment="1" applyProtection="1">
      <alignment horizontal="center" vertical="center" wrapText="1"/>
      <protection locked="0"/>
    </xf>
    <xf numFmtId="4" fontId="0" fillId="0" borderId="0" xfId="45" applyNumberFormat="1" applyFont="1" applyBorder="1" applyAlignment="1" applyProtection="1">
      <alignment vertical="center"/>
      <protection locked="0"/>
    </xf>
    <xf numFmtId="4" fontId="0" fillId="0" borderId="0" xfId="45" applyNumberFormat="1" applyFont="1" applyBorder="1" applyAlignment="1" applyProtection="1">
      <alignment horizontal="center" vertical="center"/>
      <protection locked="0"/>
    </xf>
    <xf numFmtId="4" fontId="0" fillId="0" borderId="0" xfId="45" applyNumberFormat="1" applyFont="1" applyAlignment="1" applyProtection="1">
      <alignment horizontal="center" vertical="center"/>
      <protection locked="0"/>
    </xf>
    <xf numFmtId="0" fontId="7" fillId="0" borderId="0" xfId="45" applyFont="1" applyBorder="1" applyAlignment="1" applyProtection="1">
      <alignment horizontal="center" vertical="center" wrapText="1"/>
      <protection locked="0"/>
    </xf>
    <xf numFmtId="0" fontId="0" fillId="0" borderId="0" xfId="45" applyFont="1" applyFill="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5" fillId="0" borderId="0" xfId="0" applyFont="1" applyBorder="1" applyAlignment="1" applyProtection="1">
      <alignment horizontal="center" vertical="center"/>
      <protection locked="0"/>
    </xf>
    <xf numFmtId="168" fontId="0" fillId="0" borderId="0" xfId="45" applyNumberFormat="1"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0" fillId="0" borderId="0" xfId="45" applyFont="1" applyBorder="1" applyAlignment="1" applyProtection="1">
      <alignment horizontal="left" vertical="center"/>
      <protection locked="0"/>
    </xf>
    <xf numFmtId="4" fontId="0" fillId="0" borderId="0" xfId="45" applyNumberFormat="1" applyFont="1" applyFill="1" applyBorder="1" applyAlignment="1" applyProtection="1">
      <alignment horizontal="center" vertical="center"/>
      <protection locked="0"/>
    </xf>
    <xf numFmtId="166" fontId="0" fillId="0" borderId="0" xfId="48" applyFont="1" applyFill="1" applyBorder="1" applyAlignment="1" applyProtection="1">
      <alignment horizontal="center" vertical="center"/>
      <protection locked="0"/>
    </xf>
    <xf numFmtId="0" fontId="4" fillId="0" borderId="115" xfId="45" applyFont="1" applyBorder="1" applyAlignment="1" applyProtection="1">
      <alignment horizontal="center" vertical="center" wrapText="1"/>
      <protection hidden="1"/>
    </xf>
    <xf numFmtId="0" fontId="4" fillId="0" borderId="116" xfId="45" applyFont="1" applyBorder="1" applyAlignment="1" applyProtection="1">
      <alignment horizontal="center" vertical="center" wrapText="1"/>
      <protection hidden="1"/>
    </xf>
    <xf numFmtId="170" fontId="10" fillId="41" borderId="112" xfId="45" applyNumberFormat="1" applyFont="1" applyFill="1" applyBorder="1" applyAlignment="1" applyProtection="1">
      <alignment horizontal="center" vertical="center" wrapText="1"/>
      <protection hidden="1"/>
    </xf>
    <xf numFmtId="170" fontId="10" fillId="41" borderId="86" xfId="45" applyNumberFormat="1" applyFont="1" applyFill="1" applyBorder="1" applyAlignment="1" applyProtection="1">
      <alignment horizontal="center" vertical="center" wrapText="1"/>
      <protection hidden="1"/>
    </xf>
    <xf numFmtId="0" fontId="4" fillId="0" borderId="115" xfId="45" applyFont="1" applyBorder="1" applyAlignment="1" applyProtection="1">
      <alignment horizontal="center" vertical="center"/>
      <protection hidden="1"/>
    </xf>
    <xf numFmtId="0" fontId="4" fillId="0" borderId="116" xfId="45" applyFont="1" applyBorder="1" applyAlignment="1" applyProtection="1">
      <alignment horizontal="center" vertical="center"/>
      <protection hidden="1"/>
    </xf>
    <xf numFmtId="0" fontId="4" fillId="0" borderId="18" xfId="45" applyFont="1" applyBorder="1" applyAlignment="1" applyProtection="1">
      <alignment horizontal="center" vertical="center"/>
      <protection hidden="1"/>
    </xf>
    <xf numFmtId="0" fontId="4" fillId="0" borderId="117" xfId="45" applyFont="1" applyBorder="1" applyAlignment="1" applyProtection="1">
      <alignment horizontal="center" vertical="center"/>
      <protection hidden="1"/>
    </xf>
    <xf numFmtId="0" fontId="4" fillId="0" borderId="96" xfId="45" applyFont="1" applyBorder="1" applyAlignment="1" applyProtection="1">
      <alignment horizontal="center" vertical="center"/>
      <protection hidden="1"/>
    </xf>
    <xf numFmtId="170" fontId="10" fillId="41" borderId="113" xfId="45" applyNumberFormat="1" applyFont="1" applyFill="1" applyBorder="1" applyAlignment="1" applyProtection="1">
      <alignment horizontal="center" vertical="center" wrapText="1"/>
      <protection hidden="1"/>
    </xf>
    <xf numFmtId="0" fontId="2" fillId="0" borderId="37" xfId="45" applyFont="1" applyBorder="1" applyAlignment="1" applyProtection="1">
      <alignment horizontal="center" vertical="center"/>
      <protection locked="0"/>
    </xf>
    <xf numFmtId="0" fontId="2" fillId="0" borderId="118" xfId="45" applyFont="1" applyBorder="1" applyAlignment="1" applyProtection="1">
      <alignment horizontal="center" vertical="center"/>
      <protection locked="0"/>
    </xf>
    <xf numFmtId="0" fontId="4" fillId="0" borderId="0" xfId="45" applyFont="1" applyBorder="1" applyAlignment="1" applyProtection="1">
      <alignment horizontal="center" vertical="center"/>
      <protection locked="0"/>
    </xf>
    <xf numFmtId="0" fontId="4" fillId="0" borderId="72" xfId="45" applyFont="1" applyBorder="1" applyAlignment="1" applyProtection="1">
      <alignment horizontal="center" vertical="center"/>
      <protection locked="0"/>
    </xf>
    <xf numFmtId="0" fontId="6" fillId="0" borderId="0" xfId="45" applyFont="1" applyBorder="1" applyAlignment="1" applyProtection="1">
      <alignment horizontal="center" vertical="center"/>
      <protection locked="0"/>
    </xf>
    <xf numFmtId="0" fontId="6" fillId="0" borderId="72" xfId="45" applyFont="1" applyBorder="1" applyAlignment="1" applyProtection="1">
      <alignment horizontal="center" vertical="center"/>
      <protection locked="0"/>
    </xf>
    <xf numFmtId="0" fontId="8" fillId="0" borderId="0" xfId="45" applyFont="1" applyBorder="1" applyAlignment="1" applyProtection="1">
      <alignment vertical="center" wrapText="1"/>
      <protection hidden="1"/>
    </xf>
    <xf numFmtId="0" fontId="4" fillId="0" borderId="18" xfId="45" applyFont="1" applyFill="1" applyBorder="1" applyAlignment="1" applyProtection="1">
      <alignment horizontal="center" vertical="center"/>
      <protection hidden="1"/>
    </xf>
    <xf numFmtId="0" fontId="4" fillId="0" borderId="117" xfId="45" applyFont="1" applyFill="1" applyBorder="1" applyAlignment="1" applyProtection="1">
      <alignment horizontal="center" vertical="center"/>
      <protection hidden="1"/>
    </xf>
    <xf numFmtId="0" fontId="4" fillId="0" borderId="115" xfId="45" applyFont="1" applyFill="1" applyBorder="1" applyAlignment="1" applyProtection="1">
      <alignment horizontal="center" vertical="center"/>
      <protection hidden="1"/>
    </xf>
    <xf numFmtId="0" fontId="4" fillId="0" borderId="116" xfId="45" applyFont="1" applyFill="1" applyBorder="1" applyAlignment="1" applyProtection="1">
      <alignment horizontal="center" vertical="center"/>
      <protection hidden="1"/>
    </xf>
    <xf numFmtId="0" fontId="8" fillId="0" borderId="50" xfId="45" applyFont="1" applyBorder="1" applyAlignment="1" applyProtection="1">
      <alignment vertical="center" wrapText="1"/>
      <protection hidden="1"/>
    </xf>
    <xf numFmtId="170" fontId="10" fillId="42" borderId="112" xfId="45" applyNumberFormat="1" applyFont="1" applyFill="1" applyBorder="1" applyAlignment="1" applyProtection="1">
      <alignment horizontal="center" vertical="center" wrapText="1"/>
      <protection hidden="1"/>
    </xf>
    <xf numFmtId="170" fontId="10" fillId="42" borderId="113" xfId="45" applyNumberFormat="1" applyFont="1" applyFill="1" applyBorder="1" applyAlignment="1" applyProtection="1">
      <alignment horizontal="center" vertical="center" wrapText="1"/>
      <protection hidden="1"/>
    </xf>
    <xf numFmtId="0" fontId="4" fillId="0" borderId="119" xfId="45" applyFont="1" applyFill="1" applyBorder="1" applyAlignment="1" applyProtection="1">
      <alignment horizontal="center" vertical="center"/>
      <protection hidden="1"/>
    </xf>
    <xf numFmtId="0" fontId="4" fillId="0" borderId="120" xfId="45" applyFont="1" applyFill="1" applyBorder="1" applyAlignment="1" applyProtection="1">
      <alignment horizontal="center" vertical="center"/>
      <protection hidden="1"/>
    </xf>
    <xf numFmtId="171" fontId="74" fillId="34" borderId="121" xfId="48" applyNumberFormat="1" applyFont="1" applyFill="1" applyBorder="1" applyAlignment="1" applyProtection="1">
      <alignment horizontal="center" vertical="center"/>
      <protection hidden="1"/>
    </xf>
    <xf numFmtId="0" fontId="4" fillId="0" borderId="122" xfId="45" applyFont="1" applyBorder="1" applyAlignment="1" applyProtection="1">
      <alignment horizontal="center" vertical="center" wrapText="1"/>
      <protection hidden="1"/>
    </xf>
    <xf numFmtId="0" fontId="4" fillId="0" borderId="123" xfId="45" applyFont="1" applyBorder="1" applyAlignment="1" applyProtection="1">
      <alignment horizontal="center" vertical="center" wrapText="1"/>
      <protection hidden="1"/>
    </xf>
    <xf numFmtId="170" fontId="10" fillId="0" borderId="124" xfId="45" applyNumberFormat="1" applyFont="1" applyFill="1" applyBorder="1" applyAlignment="1" applyProtection="1">
      <alignment horizontal="center" vertical="center" wrapText="1"/>
      <protection hidden="1"/>
    </xf>
    <xf numFmtId="170" fontId="10" fillId="0" borderId="125" xfId="45" applyNumberFormat="1" applyFont="1" applyFill="1" applyBorder="1" applyAlignment="1" applyProtection="1">
      <alignment horizontal="center" vertical="center" wrapText="1"/>
      <protection hidden="1"/>
    </xf>
    <xf numFmtId="0" fontId="10" fillId="0" borderId="126" xfId="45" applyFont="1" applyFill="1" applyBorder="1" applyAlignment="1" applyProtection="1">
      <alignment horizontal="center" vertical="center" wrapText="1"/>
      <protection hidden="1"/>
    </xf>
    <xf numFmtId="0" fontId="10" fillId="0" borderId="127" xfId="45" applyFont="1" applyFill="1" applyBorder="1" applyAlignment="1" applyProtection="1">
      <alignment horizontal="center" vertical="center" wrapText="1"/>
      <protection hidden="1"/>
    </xf>
    <xf numFmtId="10" fontId="5" fillId="0" borderId="126" xfId="67" applyNumberFormat="1" applyFont="1" applyBorder="1" applyAlignment="1" applyProtection="1">
      <alignment horizontal="center" vertical="center"/>
      <protection hidden="1"/>
    </xf>
    <xf numFmtId="10" fontId="5" fillId="0" borderId="127" xfId="67" applyNumberFormat="1" applyFont="1" applyBorder="1" applyAlignment="1" applyProtection="1">
      <alignment horizontal="center" vertical="center"/>
      <protection hidden="1"/>
    </xf>
    <xf numFmtId="172" fontId="5" fillId="0" borderId="6" xfId="67" applyNumberFormat="1" applyFont="1" applyBorder="1" applyAlignment="1" applyProtection="1">
      <alignment horizontal="center" vertical="center"/>
      <protection hidden="1"/>
    </xf>
    <xf numFmtId="172" fontId="5" fillId="0" borderId="128" xfId="67" applyNumberFormat="1" applyFont="1" applyBorder="1" applyAlignment="1" applyProtection="1">
      <alignment horizontal="center" vertical="center"/>
      <protection hidden="1"/>
    </xf>
    <xf numFmtId="182" fontId="74" fillId="34" borderId="31" xfId="67" applyNumberFormat="1" applyFont="1" applyFill="1" applyBorder="1" applyAlignment="1" applyProtection="1">
      <alignment horizontal="center" vertical="center"/>
      <protection hidden="1"/>
    </xf>
    <xf numFmtId="0" fontId="0" fillId="0" borderId="129" xfId="0" applyBorder="1" applyAlignment="1" applyProtection="1">
      <alignment horizontal="center" vertical="center"/>
      <protection hidden="1"/>
    </xf>
    <xf numFmtId="182" fontId="74" fillId="34" borderId="25" xfId="67" applyNumberFormat="1" applyFont="1" applyFill="1"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5" fillId="0" borderId="0" xfId="45" applyFont="1" applyBorder="1" applyAlignment="1" applyProtection="1">
      <alignment horizontal="right" vertical="center" wrapText="1"/>
      <protection hidden="1"/>
    </xf>
    <xf numFmtId="181" fontId="5" fillId="0" borderId="0" xfId="48" applyNumberFormat="1" applyFont="1" applyBorder="1" applyAlignment="1" applyProtection="1">
      <alignment horizontal="center" vertical="center"/>
      <protection hidden="1"/>
    </xf>
    <xf numFmtId="0" fontId="5" fillId="0" borderId="0" xfId="45" applyFont="1" applyBorder="1" applyAlignment="1" applyProtection="1">
      <alignment horizontal="right" vertical="center"/>
      <protection hidden="1"/>
    </xf>
    <xf numFmtId="183" fontId="5" fillId="0" borderId="0" xfId="48" applyNumberFormat="1" applyFont="1" applyBorder="1" applyAlignment="1" applyProtection="1">
      <alignment horizontal="center" vertical="center"/>
      <protection hidden="1"/>
    </xf>
    <xf numFmtId="0" fontId="5" fillId="0" borderId="0" xfId="45" applyFont="1" applyBorder="1" applyAlignment="1" applyProtection="1">
      <alignment horizontal="left" vertical="center" wrapText="1"/>
      <protection hidden="1"/>
    </xf>
    <xf numFmtId="178" fontId="5" fillId="0" borderId="0" xfId="45" applyNumberFormat="1" applyFont="1" applyBorder="1" applyAlignment="1" applyProtection="1">
      <alignment horizontal="center" vertical="center" wrapText="1"/>
      <protection hidden="1"/>
    </xf>
    <xf numFmtId="170" fontId="10" fillId="0" borderId="15" xfId="45" applyNumberFormat="1" applyFont="1" applyFill="1" applyBorder="1" applyAlignment="1" applyProtection="1">
      <alignment horizontal="center" vertical="center" wrapText="1"/>
      <protection hidden="1"/>
    </xf>
    <xf numFmtId="170" fontId="10" fillId="0" borderId="130" xfId="45" applyNumberFormat="1" applyFont="1" applyFill="1" applyBorder="1" applyAlignment="1" applyProtection="1">
      <alignment horizontal="center" vertical="center" wrapText="1"/>
      <protection hidden="1"/>
    </xf>
    <xf numFmtId="10" fontId="5" fillId="0" borderId="31" xfId="67" applyNumberFormat="1" applyFont="1" applyBorder="1" applyAlignment="1" applyProtection="1">
      <alignment horizontal="center" vertical="center"/>
      <protection hidden="1"/>
    </xf>
    <xf numFmtId="10" fontId="5" fillId="0" borderId="131" xfId="67" applyNumberFormat="1" applyFont="1" applyBorder="1" applyAlignment="1" applyProtection="1">
      <alignment horizontal="center" vertical="center"/>
      <protection hidden="1"/>
    </xf>
    <xf numFmtId="172" fontId="5" fillId="0" borderId="25" xfId="67" applyNumberFormat="1" applyFont="1" applyBorder="1" applyAlignment="1" applyProtection="1">
      <alignment horizontal="center" vertical="center"/>
      <protection hidden="1"/>
    </xf>
    <xf numFmtId="0" fontId="74" fillId="34" borderId="132" xfId="67" applyFont="1" applyFill="1" applyBorder="1" applyAlignment="1" applyProtection="1">
      <alignment horizontal="center" vertical="center"/>
      <protection hidden="1"/>
    </xf>
    <xf numFmtId="0" fontId="81" fillId="34" borderId="133" xfId="67" applyFont="1" applyFill="1" applyBorder="1" applyAlignment="1" applyProtection="1">
      <alignment horizontal="center" vertical="center"/>
      <protection hidden="1"/>
    </xf>
    <xf numFmtId="0" fontId="10" fillId="0" borderId="131" xfId="45" applyFont="1" applyFill="1" applyBorder="1" applyAlignment="1" applyProtection="1">
      <alignment horizontal="center" vertical="center" wrapText="1"/>
      <protection hidden="1"/>
    </xf>
    <xf numFmtId="166" fontId="6" fillId="0" borderId="134" xfId="50" applyFont="1" applyFill="1" applyBorder="1" applyAlignment="1" applyProtection="1">
      <alignment horizontal="center" vertical="center"/>
      <protection hidden="1"/>
    </xf>
    <xf numFmtId="166" fontId="6" fillId="0" borderId="135" xfId="50" applyFont="1" applyFill="1" applyBorder="1" applyAlignment="1" applyProtection="1">
      <alignment horizontal="center" vertical="center"/>
      <protection hidden="1"/>
    </xf>
    <xf numFmtId="9" fontId="6" fillId="0" borderId="28" xfId="67" applyNumberFormat="1" applyFont="1" applyBorder="1" applyAlignment="1" applyProtection="1">
      <alignment horizontal="center" vertical="center"/>
      <protection hidden="1"/>
    </xf>
    <xf numFmtId="166" fontId="6" fillId="0" borderId="136" xfId="48" applyFont="1" applyFill="1" applyBorder="1" applyAlignment="1" applyProtection="1">
      <alignment horizontal="center" vertical="center"/>
      <protection hidden="1"/>
    </xf>
    <xf numFmtId="166" fontId="18" fillId="0" borderId="30" xfId="48" applyFont="1" applyFill="1" applyBorder="1" applyAlignment="1" applyProtection="1">
      <alignment horizontal="center" vertical="center"/>
      <protection hidden="1"/>
    </xf>
    <xf numFmtId="166" fontId="82" fillId="34" borderId="136" xfId="48" applyFont="1" applyFill="1" applyBorder="1" applyAlignment="1" applyProtection="1">
      <alignment horizontal="center" vertical="center"/>
      <protection hidden="1"/>
    </xf>
    <xf numFmtId="166" fontId="82" fillId="34" borderId="137" xfId="48" applyFont="1" applyFill="1" applyBorder="1" applyAlignment="1" applyProtection="1">
      <alignment horizontal="center" vertical="center"/>
      <protection hidden="1"/>
    </xf>
    <xf numFmtId="0" fontId="74" fillId="34" borderId="134" xfId="67" applyFont="1" applyFill="1" applyBorder="1" applyAlignment="1" applyProtection="1">
      <alignment horizontal="center" vertical="center"/>
      <protection hidden="1"/>
    </xf>
    <xf numFmtId="0" fontId="74" fillId="34" borderId="138" xfId="67" applyFont="1" applyFill="1" applyBorder="1" applyAlignment="1" applyProtection="1">
      <alignment horizontal="center" vertical="center"/>
      <protection hidden="1"/>
    </xf>
    <xf numFmtId="0" fontId="74" fillId="34" borderId="135" xfId="67" applyFont="1" applyFill="1" applyBorder="1" applyAlignment="1" applyProtection="1">
      <alignment horizontal="center" vertical="center"/>
      <protection hidden="1"/>
    </xf>
    <xf numFmtId="0" fontId="74" fillId="34" borderId="139" xfId="67" applyFont="1" applyFill="1" applyBorder="1" applyAlignment="1" applyProtection="1">
      <alignment horizontal="center" vertical="center"/>
      <protection hidden="1"/>
    </xf>
    <xf numFmtId="9" fontId="74" fillId="34" borderId="140" xfId="67" applyNumberFormat="1" applyFont="1" applyFill="1" applyBorder="1" applyAlignment="1" applyProtection="1">
      <alignment horizontal="center" vertical="center"/>
      <protection hidden="1"/>
    </xf>
    <xf numFmtId="9" fontId="74" fillId="34" borderId="141" xfId="67" applyNumberFormat="1" applyFont="1" applyFill="1" applyBorder="1" applyAlignment="1" applyProtection="1">
      <alignment horizontal="center" vertical="center"/>
      <protection hidden="1"/>
    </xf>
    <xf numFmtId="166" fontId="74" fillId="34" borderId="136" xfId="48" applyFont="1" applyFill="1" applyBorder="1" applyAlignment="1" applyProtection="1">
      <alignment horizontal="center" vertical="center"/>
      <protection hidden="1"/>
    </xf>
    <xf numFmtId="166" fontId="74" fillId="34" borderId="137" xfId="48" applyFont="1" applyFill="1" applyBorder="1" applyAlignment="1" applyProtection="1">
      <alignment horizontal="center" vertical="center"/>
      <protection hidden="1"/>
    </xf>
    <xf numFmtId="166" fontId="82" fillId="34" borderId="135" xfId="48" applyFont="1" applyFill="1" applyBorder="1" applyAlignment="1" applyProtection="1">
      <alignment horizontal="center" vertical="center"/>
      <protection hidden="1"/>
    </xf>
    <xf numFmtId="166" fontId="82" fillId="34" borderId="139" xfId="48" applyFont="1" applyFill="1" applyBorder="1" applyAlignment="1" applyProtection="1">
      <alignment horizontal="center" vertical="center"/>
      <protection hidden="1"/>
    </xf>
    <xf numFmtId="0" fontId="5" fillId="0" borderId="6" xfId="45" applyFont="1" applyBorder="1" applyAlignment="1" applyProtection="1">
      <alignment horizontal="left" vertical="center" wrapText="1"/>
      <protection hidden="1"/>
    </xf>
    <xf numFmtId="0" fontId="4" fillId="0" borderId="54" xfId="45" applyFont="1" applyBorder="1" applyAlignment="1" applyProtection="1">
      <alignment horizontal="center" vertical="center" wrapText="1"/>
      <protection hidden="1"/>
    </xf>
    <xf numFmtId="0" fontId="74" fillId="34" borderId="36" xfId="45" applyFont="1" applyFill="1" applyBorder="1" applyAlignment="1" applyProtection="1">
      <alignment horizontal="center" vertical="center" wrapText="1"/>
      <protection hidden="1"/>
    </xf>
    <xf numFmtId="0" fontId="17" fillId="0" borderId="0" xfId="45" applyFont="1" applyBorder="1" applyAlignment="1" applyProtection="1">
      <alignment horizontal="left" vertical="center" wrapText="1"/>
      <protection hidden="1"/>
    </xf>
    <xf numFmtId="49" fontId="23" fillId="0" borderId="142" xfId="98" applyNumberFormat="1" applyFont="1" applyFill="1" applyBorder="1" applyAlignment="1" applyProtection="1">
      <alignment horizontal="center" vertical="center"/>
      <protection hidden="1"/>
    </xf>
    <xf numFmtId="49" fontId="23" fillId="0" borderId="143" xfId="98" applyNumberFormat="1" applyFont="1" applyFill="1" applyBorder="1" applyAlignment="1" applyProtection="1">
      <alignment horizontal="center" vertical="center"/>
      <protection hidden="1"/>
    </xf>
    <xf numFmtId="49" fontId="23" fillId="0" borderId="144" xfId="98" applyNumberFormat="1" applyFont="1" applyFill="1" applyBorder="1" applyAlignment="1" applyProtection="1">
      <alignment horizontal="center" vertical="center"/>
      <protection hidden="1"/>
    </xf>
    <xf numFmtId="0" fontId="10" fillId="0" borderId="29" xfId="45" applyFont="1" applyBorder="1" applyAlignment="1" applyProtection="1">
      <alignment horizontal="left" vertical="center" wrapText="1"/>
      <protection hidden="1"/>
    </xf>
    <xf numFmtId="0" fontId="5" fillId="0" borderId="26" xfId="45" applyFont="1" applyBorder="1" applyAlignment="1" applyProtection="1">
      <alignment horizontal="left" vertical="center" wrapText="1"/>
      <protection hidden="1"/>
    </xf>
  </cellXfs>
  <cellStyles count="11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72929" xfId="33"/>
    <cellStyle name="Bom" xfId="34"/>
    <cellStyle name="Cálculo" xfId="35"/>
    <cellStyle name="Célula de Verificação" xfId="36"/>
    <cellStyle name="Célula Vinculada" xfId="37"/>
    <cellStyle name="Ênfase1" xfId="38"/>
    <cellStyle name="Ênfase2" xfId="39"/>
    <cellStyle name="Ênfase3" xfId="40"/>
    <cellStyle name="Ênfase4" xfId="41"/>
    <cellStyle name="Ênfase5" xfId="42"/>
    <cellStyle name="Ênfase6" xfId="43"/>
    <cellStyle name="Entrada" xfId="44"/>
    <cellStyle name="Excel Built-in Normal" xfId="45"/>
    <cellStyle name="Hyperlink" xfId="46"/>
    <cellStyle name="Followed Hyperlink" xfId="47"/>
    <cellStyle name="Currency" xfId="48"/>
    <cellStyle name="Currency [0]" xfId="49"/>
    <cellStyle name="Moeda 2" xfId="50"/>
    <cellStyle name="Moeda 2 2" xfId="51"/>
    <cellStyle name="Moeda 2 3" xfId="52"/>
    <cellStyle name="Moeda 3" xfId="53"/>
    <cellStyle name="Moeda 3 2" xfId="54"/>
    <cellStyle name="Moeda 3 2 2" xfId="55"/>
    <cellStyle name="Moeda 3 2 3" xfId="56"/>
    <cellStyle name="Moeda 4" xfId="57"/>
    <cellStyle name="Moeda 5" xfId="58"/>
    <cellStyle name="Moeda 6" xfId="59"/>
    <cellStyle name="Neutro" xfId="60"/>
    <cellStyle name="Normal 10" xfId="61"/>
    <cellStyle name="Normal 10 2" xfId="62"/>
    <cellStyle name="Normal 10 3" xfId="63"/>
    <cellStyle name="Normal 10 4" xfId="64"/>
    <cellStyle name="Normal 11" xfId="65"/>
    <cellStyle name="Normal 12" xfId="66"/>
    <cellStyle name="Normal 2" xfId="67"/>
    <cellStyle name="Normal 2 2" xfId="68"/>
    <cellStyle name="Normal 2 3" xfId="69"/>
    <cellStyle name="Normal 2 4" xfId="70"/>
    <cellStyle name="Normal 2 4 2" xfId="71"/>
    <cellStyle name="Normal 2 4 3" xfId="72"/>
    <cellStyle name="Normal 2 5" xfId="73"/>
    <cellStyle name="Normal 2 5 2" xfId="74"/>
    <cellStyle name="Normal 2 5 3" xfId="75"/>
    <cellStyle name="Normal 2 5 4" xfId="76"/>
    <cellStyle name="Normal 2 5 4 2" xfId="77"/>
    <cellStyle name="Normal 3" xfId="78"/>
    <cellStyle name="Normal 3 2" xfId="79"/>
    <cellStyle name="Normal 3 3" xfId="80"/>
    <cellStyle name="Normal 4" xfId="81"/>
    <cellStyle name="Normal 4 2" xfId="82"/>
    <cellStyle name="Normal 4 3" xfId="83"/>
    <cellStyle name="Normal 4 3 2" xfId="84"/>
    <cellStyle name="Normal 4 3 3" xfId="85"/>
    <cellStyle name="Normal 4 4" xfId="86"/>
    <cellStyle name="Normal 4 4 2" xfId="87"/>
    <cellStyle name="Normal 5" xfId="88"/>
    <cellStyle name="Normal 5 2" xfId="89"/>
    <cellStyle name="Normal 6" xfId="90"/>
    <cellStyle name="Normal 7" xfId="91"/>
    <cellStyle name="Normal 8" xfId="92"/>
    <cellStyle name="Normal 8 2" xfId="93"/>
    <cellStyle name="Normal 8 3" xfId="94"/>
    <cellStyle name="Normal 9" xfId="95"/>
    <cellStyle name="Normal 9 2" xfId="96"/>
    <cellStyle name="Normal 9 3" xfId="97"/>
    <cellStyle name="Normal_11º MEDIÇÃO - vl real.rev2" xfId="98"/>
    <cellStyle name="Normal_Orçamento RETIFICADO DA OBRA JUNHO - CERTO" xfId="99"/>
    <cellStyle name="Nota" xfId="100"/>
    <cellStyle name="planilhas" xfId="101"/>
    <cellStyle name="Percent" xfId="102"/>
    <cellStyle name="Porcentagem 2" xfId="103"/>
    <cellStyle name="Porcentagem 2 2" xfId="104"/>
    <cellStyle name="Porcentagem 2 3" xfId="105"/>
    <cellStyle name="Porcentagem 3" xfId="106"/>
    <cellStyle name="Ruim" xfId="107"/>
    <cellStyle name="Saída" xfId="108"/>
    <cellStyle name="Comma [0]" xfId="109"/>
    <cellStyle name="Separador de milhares 2" xfId="110"/>
    <cellStyle name="Separador de milhares 3" xfId="111"/>
    <cellStyle name="Separador de milhares 3 2" xfId="112"/>
    <cellStyle name="Separador de milhares 3 3" xfId="113"/>
    <cellStyle name="Separador de milhares 3 4" xfId="114"/>
    <cellStyle name="Separador de milhares 4" xfId="115"/>
    <cellStyle name="Separador de milhares_11º MEDIÇÃO - vl real.rev2 2" xfId="116"/>
    <cellStyle name="SNEVERS" xfId="117"/>
    <cellStyle name="Texto de Aviso" xfId="118"/>
    <cellStyle name="Texto Explicativo" xfId="119"/>
    <cellStyle name="Título" xfId="120"/>
    <cellStyle name="Título 1" xfId="121"/>
    <cellStyle name="Título 2" xfId="122"/>
    <cellStyle name="Título 3" xfId="123"/>
    <cellStyle name="Título 4" xfId="124"/>
    <cellStyle name="Total" xfId="125"/>
    <cellStyle name="Comma" xfId="126"/>
    <cellStyle name="Vírgula 2" xfId="127"/>
    <cellStyle name="Vírgula 2 2" xfId="128"/>
    <cellStyle name="Vírgula 2 3" xfId="129"/>
    <cellStyle name="Vírgula 3" xfId="130"/>
    <cellStyle name="Vírgula 4" xfId="131"/>
  </cellStyles>
  <dxfs count="9">
    <dxf>
      <font>
        <name val="Calibri Light"/>
        <color auto="1"/>
      </font>
      <fill>
        <patternFill patternType="solid">
          <fgColor indexed="9"/>
          <bgColor theme="3" tint="0.5999600291252136"/>
        </patternFill>
      </fill>
    </dxf>
    <dxf>
      <font>
        <b val="0"/>
        <color indexed="9"/>
      </font>
    </dxf>
    <dxf>
      <font>
        <name val="Calibri Light"/>
        <color theme="2" tint="-0.24993999302387238"/>
      </font>
      <fill>
        <patternFill patternType="solid">
          <fgColor indexed="9"/>
          <bgColor theme="0" tint="-0.3499799966812134"/>
        </patternFill>
      </fill>
    </dxf>
    <dxf>
      <font>
        <b val="0"/>
        <color indexed="9"/>
      </font>
    </dxf>
    <dxf>
      <font>
        <name val="Cambria"/>
        <color theme="1" tint="0.34999001026153564"/>
      </font>
      <fill>
        <patternFill patternType="solid">
          <fgColor indexed="9"/>
          <bgColor theme="1" tint="0.34999001026153564"/>
        </patternFill>
      </fill>
    </dxf>
    <dxf>
      <font>
        <b val="0"/>
        <color indexed="9"/>
      </font>
    </dxf>
    <dxf>
      <font>
        <color theme="1" tint="0.34999001026153564"/>
      </font>
      <fill>
        <patternFill patternType="solid">
          <fgColor rgb="FFFFFFFF"/>
          <bgColor theme="1" tint="0.34999001026153564"/>
        </patternFill>
      </fill>
      <border/>
    </dxf>
    <dxf>
      <font>
        <color theme="2" tint="-0.24993999302387238"/>
      </font>
      <fill>
        <patternFill patternType="solid">
          <fgColor rgb="FFFFFFFF"/>
          <bgColor theme="0" tint="-0.3499799966812134"/>
        </patternFill>
      </fill>
      <border/>
    </dxf>
    <dxf>
      <font>
        <color auto="1"/>
      </font>
      <fill>
        <patternFill patternType="solid">
          <fgColor rgb="FFFFFFFF"/>
          <bgColor theme="3"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7E4BD"/>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1F497D"/>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2%20-%20Escolas\01%20-%20CEMEB%20Romeu%20Manfrinato%20-%20EMIC\Or&#231;amento%2001-09-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IDOR01\Compatilhada\02%20-%20Escolas\01%20-%20CEMEB%20Romeu%20Manfrinato%20-%20EMIC\Or&#231;amento%2001-09-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Q "/>
      <sheetName val="Resumo _ Licitação"/>
      <sheetName val="CRONOGRAMA_ Licitação"/>
      <sheetName val="Orçamento"/>
      <sheetName val="Composiço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Q "/>
      <sheetName val="Resumo _ Licitação"/>
      <sheetName val="CRONOGRAMA_ Licitação"/>
      <sheetName val="Orçamento"/>
      <sheetName val="Composiçoes"/>
    </sheetNames>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659"/>
  <sheetViews>
    <sheetView tabSelected="1" view="pageBreakPreview" zoomScale="85" zoomScaleSheetLayoutView="85" workbookViewId="0" topLeftCell="A1">
      <selection activeCell="N12" sqref="N12"/>
    </sheetView>
  </sheetViews>
  <sheetFormatPr defaultColWidth="9.140625" defaultRowHeight="12.75" outlineLevelRow="1"/>
  <cols>
    <col min="1" max="1" width="12.00390625" style="47" customWidth="1"/>
    <col min="2" max="2" width="13.7109375" style="47" customWidth="1"/>
    <col min="3" max="3" width="16.57421875" style="23" customWidth="1"/>
    <col min="4" max="4" width="59.57421875" style="491" customWidth="1"/>
    <col min="5" max="5" width="10.7109375" style="47" customWidth="1"/>
    <col min="6" max="6" width="11.7109375" style="492" customWidth="1"/>
    <col min="7" max="7" width="14.00390625" style="481" customWidth="1"/>
    <col min="8" max="8" width="28.7109375" style="493" customWidth="1"/>
    <col min="9" max="9" width="13.140625" style="487" customWidth="1"/>
    <col min="10" max="10" width="12.421875" style="1" hidden="1" customWidth="1"/>
    <col min="11" max="11" width="14.28125" style="10" bestFit="1" customWidth="1"/>
    <col min="12" max="16384" width="9.140625" style="10" customWidth="1"/>
  </cols>
  <sheetData>
    <row r="1" spans="1:10" ht="30" customHeight="1">
      <c r="A1" s="458"/>
      <c r="B1" s="105"/>
      <c r="C1" s="459"/>
      <c r="D1" s="504"/>
      <c r="E1" s="504"/>
      <c r="F1" s="504"/>
      <c r="G1" s="504"/>
      <c r="H1" s="504"/>
      <c r="I1" s="505"/>
      <c r="J1" s="20" t="s">
        <v>342</v>
      </c>
    </row>
    <row r="2" spans="1:10" ht="18">
      <c r="A2" s="460"/>
      <c r="B2" s="49"/>
      <c r="D2" s="506"/>
      <c r="E2" s="506"/>
      <c r="F2" s="506"/>
      <c r="G2" s="506"/>
      <c r="H2" s="506"/>
      <c r="I2" s="507"/>
      <c r="J2" s="21">
        <v>1</v>
      </c>
    </row>
    <row r="3" spans="1:10" ht="18">
      <c r="A3" s="460"/>
      <c r="B3" s="49"/>
      <c r="D3" s="508"/>
      <c r="E3" s="508"/>
      <c r="F3" s="508"/>
      <c r="G3" s="508"/>
      <c r="H3" s="508"/>
      <c r="I3" s="509"/>
      <c r="J3" s="41"/>
    </row>
    <row r="4" spans="1:10" ht="15.75">
      <c r="A4" s="460"/>
      <c r="B4" s="49"/>
      <c r="D4" s="461"/>
      <c r="E4" s="107"/>
      <c r="F4" s="462"/>
      <c r="G4" s="107"/>
      <c r="H4" s="107"/>
      <c r="I4" s="463"/>
      <c r="J4" s="41"/>
    </row>
    <row r="5" spans="1:10" s="11" customFormat="1" ht="15.75">
      <c r="A5" s="141" t="s">
        <v>0</v>
      </c>
      <c r="B5" s="147"/>
      <c r="C5" s="321"/>
      <c r="D5" s="322" t="s">
        <v>917</v>
      </c>
      <c r="E5" s="147"/>
      <c r="F5" s="68"/>
      <c r="G5" s="68"/>
      <c r="H5" s="68"/>
      <c r="I5" s="323"/>
      <c r="J5" s="324"/>
    </row>
    <row r="6" spans="1:10" s="11" customFormat="1" ht="6.75" customHeight="1">
      <c r="A6" s="325"/>
      <c r="B6" s="147"/>
      <c r="C6" s="75"/>
      <c r="D6" s="326"/>
      <c r="E6" s="147"/>
      <c r="F6" s="68"/>
      <c r="G6" s="68"/>
      <c r="H6" s="68"/>
      <c r="I6" s="320"/>
      <c r="J6" s="324"/>
    </row>
    <row r="7" spans="1:10" s="11" customFormat="1" ht="15.75">
      <c r="A7" s="148" t="s">
        <v>1</v>
      </c>
      <c r="B7" s="149"/>
      <c r="C7" s="321"/>
      <c r="D7" s="322" t="s">
        <v>411</v>
      </c>
      <c r="E7" s="147"/>
      <c r="F7" s="510" t="s">
        <v>2</v>
      </c>
      <c r="G7" s="510"/>
      <c r="H7" s="327">
        <v>1514.3</v>
      </c>
      <c r="I7" s="328"/>
      <c r="J7" s="324"/>
    </row>
    <row r="8" spans="1:10" s="11" customFormat="1" ht="6.75" customHeight="1">
      <c r="A8" s="148"/>
      <c r="B8" s="149"/>
      <c r="C8" s="321"/>
      <c r="D8" s="322"/>
      <c r="E8" s="147"/>
      <c r="F8" s="319"/>
      <c r="G8" s="147"/>
      <c r="H8" s="147"/>
      <c r="I8" s="328"/>
      <c r="J8" s="324"/>
    </row>
    <row r="9" spans="1:10" s="11" customFormat="1" ht="15.75">
      <c r="A9" s="148" t="s">
        <v>3</v>
      </c>
      <c r="B9" s="149"/>
      <c r="C9" s="321"/>
      <c r="D9" s="322" t="s">
        <v>412</v>
      </c>
      <c r="E9" s="147"/>
      <c r="F9" s="510" t="s">
        <v>4</v>
      </c>
      <c r="G9" s="510"/>
      <c r="H9" s="329" t="e">
        <f>G613</f>
        <v>#VALUE!</v>
      </c>
      <c r="I9" s="330"/>
      <c r="J9" s="324"/>
    </row>
    <row r="10" spans="1:10" s="11" customFormat="1" ht="6.75" customHeight="1">
      <c r="A10" s="331"/>
      <c r="B10" s="147"/>
      <c r="C10" s="75"/>
      <c r="D10" s="326"/>
      <c r="E10" s="147"/>
      <c r="F10" s="332"/>
      <c r="G10" s="332"/>
      <c r="H10" s="333"/>
      <c r="I10" s="334"/>
      <c r="J10" s="324"/>
    </row>
    <row r="11" spans="1:10" s="11" customFormat="1" ht="16.5" thickBot="1">
      <c r="A11" s="335" t="s">
        <v>174</v>
      </c>
      <c r="B11" s="336"/>
      <c r="C11" s="336"/>
      <c r="D11" s="337" t="s">
        <v>921</v>
      </c>
      <c r="E11" s="336"/>
      <c r="F11" s="515" t="s">
        <v>343</v>
      </c>
      <c r="G11" s="515"/>
      <c r="H11" s="338" t="e">
        <f>H9/H7</f>
        <v>#VALUE!</v>
      </c>
      <c r="I11" s="339"/>
      <c r="J11" s="340"/>
    </row>
    <row r="12" spans="1:10" ht="8.25" customHeight="1" thickBot="1">
      <c r="A12" s="341"/>
      <c r="B12" s="342"/>
      <c r="C12" s="343"/>
      <c r="D12" s="344"/>
      <c r="E12" s="345"/>
      <c r="F12" s="346"/>
      <c r="G12" s="345"/>
      <c r="H12" s="345"/>
      <c r="I12" s="347"/>
      <c r="J12" s="348" t="s">
        <v>6</v>
      </c>
    </row>
    <row r="13" spans="1:10" s="12" customFormat="1" ht="25.5" customHeight="1" thickBot="1">
      <c r="A13" s="9" t="s">
        <v>175</v>
      </c>
      <c r="B13" s="9" t="s">
        <v>183</v>
      </c>
      <c r="C13" s="81" t="s">
        <v>9</v>
      </c>
      <c r="D13" s="349" t="s">
        <v>357</v>
      </c>
      <c r="E13" s="350" t="s">
        <v>11</v>
      </c>
      <c r="F13" s="351" t="s">
        <v>12</v>
      </c>
      <c r="G13" s="352" t="s">
        <v>366</v>
      </c>
      <c r="H13" s="353" t="s">
        <v>251</v>
      </c>
      <c r="I13" s="354" t="s">
        <v>13</v>
      </c>
      <c r="J13" s="355"/>
    </row>
    <row r="14" spans="1:10" s="13" customFormat="1" ht="15.75" thickBot="1">
      <c r="A14" s="516">
        <v>1</v>
      </c>
      <c r="B14" s="517"/>
      <c r="C14" s="356"/>
      <c r="D14" s="357" t="s">
        <v>413</v>
      </c>
      <c r="E14" s="358">
        <f>ROUND(SUM(E15+E19+E25+E34),2)</f>
        <v>0</v>
      </c>
      <c r="F14" s="358"/>
      <c r="G14" s="358"/>
      <c r="H14" s="359"/>
      <c r="I14" s="360" t="e">
        <f>E14/$G$612</f>
        <v>#DIV/0!</v>
      </c>
      <c r="J14" s="361" t="e">
        <f>#REF!</f>
        <v>#REF!</v>
      </c>
    </row>
    <row r="15" spans="1:10" ht="12.75" outlineLevel="1">
      <c r="A15" s="511" t="s">
        <v>16</v>
      </c>
      <c r="B15" s="512"/>
      <c r="C15" s="362"/>
      <c r="D15" s="363" t="s">
        <v>346</v>
      </c>
      <c r="E15" s="364">
        <f>SUM(H16:H18)</f>
        <v>0</v>
      </c>
      <c r="F15" s="364"/>
      <c r="G15" s="364"/>
      <c r="H15" s="364"/>
      <c r="I15" s="365" t="e">
        <f>E15/$G$612</f>
        <v>#DIV/0!</v>
      </c>
      <c r="J15" s="348"/>
    </row>
    <row r="16" spans="1:10" ht="12.75" outlineLevel="1">
      <c r="A16" s="7" t="s">
        <v>17</v>
      </c>
      <c r="B16" s="19">
        <v>90778</v>
      </c>
      <c r="C16" s="366" t="s">
        <v>918</v>
      </c>
      <c r="D16" s="367" t="s">
        <v>941</v>
      </c>
      <c r="E16" s="368" t="s">
        <v>942</v>
      </c>
      <c r="F16" s="369">
        <v>1584</v>
      </c>
      <c r="G16" s="464"/>
      <c r="H16" s="4">
        <f>ROUND(_xlfn.IFERROR(F16*G16," - "),2)</f>
        <v>0</v>
      </c>
      <c r="I16" s="370" t="e">
        <f>H16/$G$612</f>
        <v>#DIV/0!</v>
      </c>
      <c r="J16" s="371" t="e">
        <f>#REF!</f>
        <v>#REF!</v>
      </c>
    </row>
    <row r="17" spans="1:10" ht="12.75" outlineLevel="1">
      <c r="A17" s="7" t="s">
        <v>18</v>
      </c>
      <c r="B17" s="19">
        <v>93572</v>
      </c>
      <c r="C17" s="366" t="s">
        <v>918</v>
      </c>
      <c r="D17" s="367" t="s">
        <v>943</v>
      </c>
      <c r="E17" s="368" t="s">
        <v>944</v>
      </c>
      <c r="F17" s="369">
        <v>18</v>
      </c>
      <c r="G17" s="464"/>
      <c r="H17" s="4">
        <f>ROUND(_xlfn.IFERROR(F17*G17," - "),2)</f>
        <v>0</v>
      </c>
      <c r="I17" s="372" t="e">
        <f>H17/$G$612</f>
        <v>#DIV/0!</v>
      </c>
      <c r="J17" s="371" t="e">
        <f>#REF!</f>
        <v>#REF!</v>
      </c>
    </row>
    <row r="18" spans="1:10" ht="14.25" customHeight="1" outlineLevel="1">
      <c r="A18" s="7" t="s">
        <v>19</v>
      </c>
      <c r="B18" s="19">
        <v>100309</v>
      </c>
      <c r="C18" s="366" t="s">
        <v>918</v>
      </c>
      <c r="D18" s="367" t="s">
        <v>945</v>
      </c>
      <c r="E18" s="368" t="s">
        <v>942</v>
      </c>
      <c r="F18" s="369">
        <v>1584</v>
      </c>
      <c r="G18" s="464"/>
      <c r="H18" s="4">
        <f>ROUND(_xlfn.IFERROR(F18*G18," - "),2)</f>
        <v>0</v>
      </c>
      <c r="I18" s="372" t="e">
        <f>H18/$G$612</f>
        <v>#DIV/0!</v>
      </c>
      <c r="J18" s="371" t="e">
        <f>#REF!</f>
        <v>#REF!</v>
      </c>
    </row>
    <row r="19" spans="1:10" ht="12.75" outlineLevel="1">
      <c r="A19" s="513" t="s">
        <v>23</v>
      </c>
      <c r="B19" s="514"/>
      <c r="C19" s="373"/>
      <c r="D19" s="374" t="s">
        <v>24</v>
      </c>
      <c r="E19" s="375">
        <f>SUM(H20:H24)</f>
        <v>0</v>
      </c>
      <c r="F19" s="375"/>
      <c r="G19" s="375"/>
      <c r="H19" s="375"/>
      <c r="I19" s="376" t="e">
        <f>E19/$G$612</f>
        <v>#DIV/0!</v>
      </c>
      <c r="J19" s="371" t="e">
        <f>#REF!</f>
        <v>#REF!</v>
      </c>
    </row>
    <row r="20" spans="1:10" ht="12.75" outlineLevel="1">
      <c r="A20" s="7" t="s">
        <v>25</v>
      </c>
      <c r="B20" s="19">
        <v>90781</v>
      </c>
      <c r="C20" s="366" t="s">
        <v>918</v>
      </c>
      <c r="D20" s="367" t="s">
        <v>946</v>
      </c>
      <c r="E20" s="368" t="s">
        <v>942</v>
      </c>
      <c r="F20" s="377">
        <v>120</v>
      </c>
      <c r="G20" s="464"/>
      <c r="H20" s="4">
        <f>ROUND(_xlfn.IFERROR(F20*G20," - "),2)</f>
        <v>0</v>
      </c>
      <c r="I20" s="370" t="e">
        <f>H20/$G$612</f>
        <v>#DIV/0!</v>
      </c>
      <c r="J20" s="371" t="e">
        <f>#REF!</f>
        <v>#REF!</v>
      </c>
    </row>
    <row r="21" spans="1:10" ht="25.5" outlineLevel="1">
      <c r="A21" s="7" t="s">
        <v>192</v>
      </c>
      <c r="B21" s="378">
        <v>95967</v>
      </c>
      <c r="C21" s="366" t="s">
        <v>918</v>
      </c>
      <c r="D21" s="367" t="s">
        <v>947</v>
      </c>
      <c r="E21" s="368" t="s">
        <v>942</v>
      </c>
      <c r="F21" s="377">
        <v>50</v>
      </c>
      <c r="G21" s="464"/>
      <c r="H21" s="4">
        <f>ROUND(_xlfn.IFERROR(F21*G21," - "),2)</f>
        <v>0</v>
      </c>
      <c r="I21" s="372" t="e">
        <f>H21/$G$612</f>
        <v>#DIV/0!</v>
      </c>
      <c r="J21" s="371" t="e">
        <f>#REF!</f>
        <v>#REF!</v>
      </c>
    </row>
    <row r="22" spans="1:10" ht="12.75" outlineLevel="1">
      <c r="A22" s="7" t="s">
        <v>193</v>
      </c>
      <c r="B22" s="19" t="s">
        <v>344</v>
      </c>
      <c r="C22" s="366" t="s">
        <v>919</v>
      </c>
      <c r="D22" s="379" t="s">
        <v>414</v>
      </c>
      <c r="E22" s="368" t="s">
        <v>110</v>
      </c>
      <c r="F22" s="377">
        <v>7</v>
      </c>
      <c r="G22" s="464"/>
      <c r="H22" s="4">
        <f>ROUND(_xlfn.IFERROR(F22*G22," - "),2)</f>
        <v>0</v>
      </c>
      <c r="I22" s="372" t="e">
        <f>H22/$G$612</f>
        <v>#DIV/0!</v>
      </c>
      <c r="J22" s="371" t="e">
        <f>#REF!</f>
        <v>#REF!</v>
      </c>
    </row>
    <row r="23" spans="1:10" ht="38.25" outlineLevel="1">
      <c r="A23" s="7" t="s">
        <v>194</v>
      </c>
      <c r="B23" s="378">
        <v>200533</v>
      </c>
      <c r="C23" s="366" t="s">
        <v>948</v>
      </c>
      <c r="D23" s="367" t="s">
        <v>949</v>
      </c>
      <c r="E23" s="368" t="s">
        <v>950</v>
      </c>
      <c r="F23" s="377">
        <v>1</v>
      </c>
      <c r="G23" s="464"/>
      <c r="H23" s="4">
        <f>ROUND(_xlfn.IFERROR(F23*G23," - "),2)</f>
        <v>0</v>
      </c>
      <c r="I23" s="372" t="e">
        <f>H23/$G$612</f>
        <v>#DIV/0!</v>
      </c>
      <c r="J23" s="371" t="e">
        <f>#REF!</f>
        <v>#REF!</v>
      </c>
    </row>
    <row r="24" spans="1:10" ht="25.5" outlineLevel="1">
      <c r="A24" s="7" t="s">
        <v>195</v>
      </c>
      <c r="B24" s="378">
        <v>200536</v>
      </c>
      <c r="C24" s="366" t="s">
        <v>948</v>
      </c>
      <c r="D24" s="367" t="s">
        <v>951</v>
      </c>
      <c r="E24" s="368" t="s">
        <v>950</v>
      </c>
      <c r="F24" s="377">
        <v>1</v>
      </c>
      <c r="G24" s="464"/>
      <c r="H24" s="4">
        <f>ROUND(_xlfn.IFERROR(F24*G24," - "),2)</f>
        <v>0</v>
      </c>
      <c r="I24" s="372" t="e">
        <f>H24/$G$612</f>
        <v>#DIV/0!</v>
      </c>
      <c r="J24" s="371" t="e">
        <f>#REF!</f>
        <v>#REF!</v>
      </c>
    </row>
    <row r="25" spans="1:10" ht="12.75" outlineLevel="1">
      <c r="A25" s="513" t="s">
        <v>348</v>
      </c>
      <c r="B25" s="514"/>
      <c r="C25" s="373"/>
      <c r="D25" s="380" t="s">
        <v>347</v>
      </c>
      <c r="E25" s="375">
        <f>SUM(H26:H33)</f>
        <v>0</v>
      </c>
      <c r="F25" s="375"/>
      <c r="G25" s="375"/>
      <c r="H25" s="375"/>
      <c r="I25" s="376" t="e">
        <f>E25/$G$612</f>
        <v>#DIV/0!</v>
      </c>
      <c r="J25" s="348"/>
    </row>
    <row r="26" spans="1:10" ht="27" customHeight="1" outlineLevel="1">
      <c r="A26" s="7" t="s">
        <v>349</v>
      </c>
      <c r="B26" s="5" t="s">
        <v>400</v>
      </c>
      <c r="C26" s="366" t="s">
        <v>920</v>
      </c>
      <c r="D26" s="381" t="s">
        <v>952</v>
      </c>
      <c r="E26" s="368" t="s">
        <v>441</v>
      </c>
      <c r="F26" s="377">
        <v>10</v>
      </c>
      <c r="G26" s="464"/>
      <c r="H26" s="4">
        <f aca="true" t="shared" si="0" ref="H26:H33">ROUND(_xlfn.IFERROR(F26*G26," - "),2)</f>
        <v>0</v>
      </c>
      <c r="I26" s="370" t="e">
        <f aca="true" t="shared" si="1" ref="I26:I33">H26/$G$612</f>
        <v>#DIV/0!</v>
      </c>
      <c r="J26" s="371" t="e">
        <f>#REF!</f>
        <v>#REF!</v>
      </c>
    </row>
    <row r="27" spans="1:10" ht="25.5" outlineLevel="1">
      <c r="A27" s="7" t="s">
        <v>350</v>
      </c>
      <c r="B27" s="5" t="s">
        <v>21</v>
      </c>
      <c r="C27" s="366" t="s">
        <v>920</v>
      </c>
      <c r="D27" s="367" t="s">
        <v>953</v>
      </c>
      <c r="E27" s="368" t="s">
        <v>954</v>
      </c>
      <c r="F27" s="377">
        <v>268.99</v>
      </c>
      <c r="G27" s="464"/>
      <c r="H27" s="4">
        <f t="shared" si="0"/>
        <v>0</v>
      </c>
      <c r="I27" s="372" t="e">
        <f t="shared" si="1"/>
        <v>#DIV/0!</v>
      </c>
      <c r="J27" s="371" t="e">
        <f>#REF!</f>
        <v>#REF!</v>
      </c>
    </row>
    <row r="28" spans="1:10" ht="25.5" outlineLevel="1">
      <c r="A28" s="7" t="s">
        <v>351</v>
      </c>
      <c r="B28" s="25" t="s">
        <v>20</v>
      </c>
      <c r="C28" s="366" t="s">
        <v>955</v>
      </c>
      <c r="D28" s="367" t="s">
        <v>424</v>
      </c>
      <c r="E28" s="368" t="s">
        <v>182</v>
      </c>
      <c r="F28" s="377">
        <v>1</v>
      </c>
      <c r="G28" s="464"/>
      <c r="H28" s="4">
        <f t="shared" si="0"/>
        <v>0</v>
      </c>
      <c r="I28" s="372" t="e">
        <f t="shared" si="1"/>
        <v>#DIV/0!</v>
      </c>
      <c r="J28" s="371" t="e">
        <f>#REF!</f>
        <v>#REF!</v>
      </c>
    </row>
    <row r="29" spans="1:10" ht="25.5" outlineLevel="1">
      <c r="A29" s="7" t="s">
        <v>352</v>
      </c>
      <c r="B29" s="25" t="s">
        <v>423</v>
      </c>
      <c r="C29" s="366" t="s">
        <v>955</v>
      </c>
      <c r="D29" s="367" t="s">
        <v>437</v>
      </c>
      <c r="E29" s="368" t="s">
        <v>182</v>
      </c>
      <c r="F29" s="377">
        <v>1</v>
      </c>
      <c r="G29" s="464"/>
      <c r="H29" s="4">
        <f t="shared" si="0"/>
        <v>0</v>
      </c>
      <c r="I29" s="372" t="e">
        <f t="shared" si="1"/>
        <v>#DIV/0!</v>
      </c>
      <c r="J29" s="371" t="e">
        <f>#REF!</f>
        <v>#REF!</v>
      </c>
    </row>
    <row r="30" spans="1:10" ht="25.5" outlineLevel="1">
      <c r="A30" s="7" t="s">
        <v>353</v>
      </c>
      <c r="B30" s="19">
        <v>93212</v>
      </c>
      <c r="C30" s="366" t="s">
        <v>918</v>
      </c>
      <c r="D30" s="367" t="s">
        <v>956</v>
      </c>
      <c r="E30" s="368" t="s">
        <v>441</v>
      </c>
      <c r="F30" s="377">
        <v>20</v>
      </c>
      <c r="G30" s="464"/>
      <c r="H30" s="4">
        <f t="shared" si="0"/>
        <v>0</v>
      </c>
      <c r="I30" s="372" t="e">
        <f t="shared" si="1"/>
        <v>#DIV/0!</v>
      </c>
      <c r="J30" s="371" t="e">
        <f>#REF!</f>
        <v>#REF!</v>
      </c>
    </row>
    <row r="31" spans="1:10" ht="33.75" customHeight="1" outlineLevel="1">
      <c r="A31" s="7" t="s">
        <v>354</v>
      </c>
      <c r="B31" s="19">
        <v>93207</v>
      </c>
      <c r="C31" s="366" t="s">
        <v>918</v>
      </c>
      <c r="D31" s="367" t="s">
        <v>957</v>
      </c>
      <c r="E31" s="368" t="s">
        <v>441</v>
      </c>
      <c r="F31" s="377">
        <v>20</v>
      </c>
      <c r="G31" s="464"/>
      <c r="H31" s="4">
        <f t="shared" si="0"/>
        <v>0</v>
      </c>
      <c r="I31" s="372" t="e">
        <f t="shared" si="1"/>
        <v>#DIV/0!</v>
      </c>
      <c r="J31" s="371" t="e">
        <f>#REF!</f>
        <v>#REF!</v>
      </c>
    </row>
    <row r="32" spans="1:10" ht="25.5" outlineLevel="1">
      <c r="A32" s="7" t="s">
        <v>355</v>
      </c>
      <c r="B32" s="19">
        <v>93584</v>
      </c>
      <c r="C32" s="366" t="s">
        <v>918</v>
      </c>
      <c r="D32" s="367" t="s">
        <v>958</v>
      </c>
      <c r="E32" s="368" t="s">
        <v>441</v>
      </c>
      <c r="F32" s="377">
        <v>20</v>
      </c>
      <c r="G32" s="464"/>
      <c r="H32" s="4">
        <f t="shared" si="0"/>
        <v>0</v>
      </c>
      <c r="I32" s="372" t="e">
        <f t="shared" si="1"/>
        <v>#DIV/0!</v>
      </c>
      <c r="J32" s="371" t="e">
        <f>#REF!</f>
        <v>#REF!</v>
      </c>
    </row>
    <row r="33" spans="1:10" ht="12.75" outlineLevel="1">
      <c r="A33" s="7" t="s">
        <v>356</v>
      </c>
      <c r="B33" s="5" t="s">
        <v>22</v>
      </c>
      <c r="C33" s="366" t="s">
        <v>920</v>
      </c>
      <c r="D33" s="367" t="s">
        <v>959</v>
      </c>
      <c r="E33" s="368" t="s">
        <v>954</v>
      </c>
      <c r="F33" s="377">
        <v>238.31</v>
      </c>
      <c r="G33" s="464"/>
      <c r="H33" s="4">
        <f t="shared" si="0"/>
        <v>0</v>
      </c>
      <c r="I33" s="372" t="e">
        <f t="shared" si="1"/>
        <v>#DIV/0!</v>
      </c>
      <c r="J33" s="371" t="e">
        <f>#REF!</f>
        <v>#REF!</v>
      </c>
    </row>
    <row r="34" spans="1:10" ht="12.75" outlineLevel="1">
      <c r="A34" s="513" t="s">
        <v>904</v>
      </c>
      <c r="B34" s="514"/>
      <c r="C34" s="373"/>
      <c r="D34" s="380" t="s">
        <v>906</v>
      </c>
      <c r="E34" s="375">
        <f>SUM(H35:H40)</f>
        <v>0</v>
      </c>
      <c r="F34" s="375"/>
      <c r="G34" s="375"/>
      <c r="H34" s="375"/>
      <c r="I34" s="376" t="e">
        <f>E34/$G$612</f>
        <v>#DIV/0!</v>
      </c>
      <c r="J34" s="348"/>
    </row>
    <row r="35" spans="1:10" ht="38.25" outlineLevel="1">
      <c r="A35" s="30" t="s">
        <v>905</v>
      </c>
      <c r="B35" s="19" t="s">
        <v>252</v>
      </c>
      <c r="C35" s="366" t="s">
        <v>919</v>
      </c>
      <c r="D35" s="367" t="s">
        <v>960</v>
      </c>
      <c r="E35" s="368" t="s">
        <v>961</v>
      </c>
      <c r="F35" s="377">
        <v>6.3</v>
      </c>
      <c r="G35" s="464"/>
      <c r="H35" s="4">
        <f aca="true" t="shared" si="2" ref="H35:H40">ROUND(_xlfn.IFERROR(F35*G35," - "),2)</f>
        <v>0</v>
      </c>
      <c r="I35" s="372" t="e">
        <f aca="true" t="shared" si="3" ref="I35:I40">H35/$G$612</f>
        <v>#DIV/0!</v>
      </c>
      <c r="J35" s="371" t="e">
        <f>#REF!</f>
        <v>#REF!</v>
      </c>
    </row>
    <row r="36" spans="1:10" ht="25.5" outlineLevel="1">
      <c r="A36" s="30" t="s">
        <v>907</v>
      </c>
      <c r="B36" s="19">
        <v>97625</v>
      </c>
      <c r="C36" s="366" t="s">
        <v>918</v>
      </c>
      <c r="D36" s="367" t="s">
        <v>962</v>
      </c>
      <c r="E36" s="368" t="s">
        <v>961</v>
      </c>
      <c r="F36" s="377">
        <v>16</v>
      </c>
      <c r="G36" s="464"/>
      <c r="H36" s="4">
        <f t="shared" si="2"/>
        <v>0</v>
      </c>
      <c r="I36" s="372" t="e">
        <f t="shared" si="3"/>
        <v>#DIV/0!</v>
      </c>
      <c r="J36" s="371" t="e">
        <f>#REF!</f>
        <v>#REF!</v>
      </c>
    </row>
    <row r="37" spans="1:10" ht="38.25" outlineLevel="1">
      <c r="A37" s="30" t="s">
        <v>908</v>
      </c>
      <c r="B37" s="19" t="s">
        <v>253</v>
      </c>
      <c r="C37" s="366" t="s">
        <v>919</v>
      </c>
      <c r="D37" s="367" t="s">
        <v>963</v>
      </c>
      <c r="E37" s="368" t="s">
        <v>441</v>
      </c>
      <c r="F37" s="377">
        <v>22.5</v>
      </c>
      <c r="G37" s="464"/>
      <c r="H37" s="4">
        <f t="shared" si="2"/>
        <v>0</v>
      </c>
      <c r="I37" s="372" t="e">
        <f t="shared" si="3"/>
        <v>#DIV/0!</v>
      </c>
      <c r="J37" s="371" t="e">
        <f>#REF!</f>
        <v>#REF!</v>
      </c>
    </row>
    <row r="38" spans="1:10" ht="25.5" outlineLevel="1">
      <c r="A38" s="30" t="s">
        <v>909</v>
      </c>
      <c r="B38" s="19" t="s">
        <v>257</v>
      </c>
      <c r="C38" s="366" t="s">
        <v>919</v>
      </c>
      <c r="D38" s="367" t="s">
        <v>964</v>
      </c>
      <c r="E38" s="368" t="s">
        <v>110</v>
      </c>
      <c r="F38" s="377">
        <v>16</v>
      </c>
      <c r="G38" s="464"/>
      <c r="H38" s="4">
        <f t="shared" si="2"/>
        <v>0</v>
      </c>
      <c r="I38" s="372" t="e">
        <f t="shared" si="3"/>
        <v>#DIV/0!</v>
      </c>
      <c r="J38" s="371" t="e">
        <f>#REF!</f>
        <v>#REF!</v>
      </c>
    </row>
    <row r="39" spans="1:10" ht="12.75" outlineLevel="1">
      <c r="A39" s="30" t="s">
        <v>910</v>
      </c>
      <c r="B39" s="19" t="s">
        <v>403</v>
      </c>
      <c r="C39" s="366" t="s">
        <v>920</v>
      </c>
      <c r="D39" s="367" t="s">
        <v>965</v>
      </c>
      <c r="E39" s="368" t="s">
        <v>110</v>
      </c>
      <c r="F39" s="377">
        <v>7</v>
      </c>
      <c r="G39" s="464"/>
      <c r="H39" s="4">
        <f t="shared" si="2"/>
        <v>0</v>
      </c>
      <c r="I39" s="372" t="e">
        <f t="shared" si="3"/>
        <v>#DIV/0!</v>
      </c>
      <c r="J39" s="371" t="e">
        <f>#REF!</f>
        <v>#REF!</v>
      </c>
    </row>
    <row r="40" spans="1:10" ht="39" outlineLevel="1" thickBot="1">
      <c r="A40" s="30" t="s">
        <v>911</v>
      </c>
      <c r="B40" s="19">
        <v>98525</v>
      </c>
      <c r="C40" s="366" t="s">
        <v>918</v>
      </c>
      <c r="D40" s="367" t="s">
        <v>966</v>
      </c>
      <c r="E40" s="368" t="s">
        <v>441</v>
      </c>
      <c r="F40" s="377">
        <v>1514.3</v>
      </c>
      <c r="G40" s="464"/>
      <c r="H40" s="4">
        <f t="shared" si="2"/>
        <v>0</v>
      </c>
      <c r="I40" s="372" t="e">
        <f t="shared" si="3"/>
        <v>#DIV/0!</v>
      </c>
      <c r="J40" s="371" t="e">
        <f>#REF!</f>
        <v>#REF!</v>
      </c>
    </row>
    <row r="41" spans="1:10" s="13" customFormat="1" ht="15.75" thickBot="1">
      <c r="A41" s="496">
        <v>2</v>
      </c>
      <c r="B41" s="503"/>
      <c r="C41" s="356"/>
      <c r="D41" s="357" t="s">
        <v>479</v>
      </c>
      <c r="E41" s="358">
        <f>ROUND(SUM(E42,E47,E51),2)</f>
        <v>0</v>
      </c>
      <c r="F41" s="358"/>
      <c r="G41" s="358"/>
      <c r="H41" s="359"/>
      <c r="I41" s="360" t="e">
        <f>E41/$G$612</f>
        <v>#DIV/0!</v>
      </c>
      <c r="J41" s="361" t="e">
        <f>#REF!</f>
        <v>#REF!</v>
      </c>
    </row>
    <row r="42" spans="1:10" s="13" customFormat="1" ht="14.25" outlineLevel="1">
      <c r="A42" s="518" t="s">
        <v>26</v>
      </c>
      <c r="B42" s="519"/>
      <c r="C42" s="362"/>
      <c r="D42" s="363" t="s">
        <v>480</v>
      </c>
      <c r="E42" s="364">
        <f>SUM(H43:H46)</f>
        <v>0</v>
      </c>
      <c r="F42" s="364"/>
      <c r="G42" s="364"/>
      <c r="H42" s="364"/>
      <c r="I42" s="365" t="e">
        <f>E42/$G$612</f>
        <v>#DIV/0!</v>
      </c>
      <c r="J42" s="371" t="e">
        <f>#REF!</f>
        <v>#REF!</v>
      </c>
    </row>
    <row r="43" spans="1:10" s="13" customFormat="1" ht="25.5" outlineLevel="1">
      <c r="A43" s="8" t="s">
        <v>27</v>
      </c>
      <c r="B43" s="26">
        <v>94319</v>
      </c>
      <c r="C43" s="366" t="s">
        <v>918</v>
      </c>
      <c r="D43" s="367" t="s">
        <v>967</v>
      </c>
      <c r="E43" s="368" t="s">
        <v>961</v>
      </c>
      <c r="F43" s="382">
        <v>297.22</v>
      </c>
      <c r="G43" s="464"/>
      <c r="H43" s="4">
        <f>ROUND(_xlfn.IFERROR(F43*G43," - "),2)</f>
        <v>0</v>
      </c>
      <c r="I43" s="370" t="e">
        <f>H43/$G$612</f>
        <v>#DIV/0!</v>
      </c>
      <c r="J43" s="371" t="e">
        <f>#REF!</f>
        <v>#REF!</v>
      </c>
    </row>
    <row r="44" spans="1:10" s="13" customFormat="1" ht="25.5" outlineLevel="1">
      <c r="A44" s="8" t="s">
        <v>28</v>
      </c>
      <c r="B44" s="19">
        <v>93358</v>
      </c>
      <c r="C44" s="366" t="s">
        <v>918</v>
      </c>
      <c r="D44" s="367" t="s">
        <v>968</v>
      </c>
      <c r="E44" s="368" t="s">
        <v>961</v>
      </c>
      <c r="F44" s="382">
        <v>273.71</v>
      </c>
      <c r="G44" s="464"/>
      <c r="H44" s="4">
        <f>ROUND(_xlfn.IFERROR(F44*G44," - "),2)</f>
        <v>0</v>
      </c>
      <c r="I44" s="372" t="e">
        <f>H44/$G$612</f>
        <v>#DIV/0!</v>
      </c>
      <c r="J44" s="371" t="e">
        <f>#REF!</f>
        <v>#REF!</v>
      </c>
    </row>
    <row r="45" spans="1:10" s="13" customFormat="1" ht="25.5" outlineLevel="1">
      <c r="A45" s="8" t="s">
        <v>243</v>
      </c>
      <c r="B45" s="19">
        <v>100576</v>
      </c>
      <c r="C45" s="366" t="s">
        <v>918</v>
      </c>
      <c r="D45" s="367" t="s">
        <v>969</v>
      </c>
      <c r="E45" s="368" t="s">
        <v>441</v>
      </c>
      <c r="F45" s="382">
        <v>184.37</v>
      </c>
      <c r="G45" s="464"/>
      <c r="H45" s="4">
        <f>ROUND(_xlfn.IFERROR(F45*G45," - "),2)</f>
        <v>0</v>
      </c>
      <c r="I45" s="372" t="e">
        <f>H45/$G$612</f>
        <v>#DIV/0!</v>
      </c>
      <c r="J45" s="371" t="e">
        <f>#REF!</f>
        <v>#REF!</v>
      </c>
    </row>
    <row r="46" spans="1:10" s="13" customFormat="1" ht="25.5" outlineLevel="1">
      <c r="A46" s="8" t="s">
        <v>244</v>
      </c>
      <c r="B46" s="19">
        <v>93382</v>
      </c>
      <c r="C46" s="366" t="s">
        <v>918</v>
      </c>
      <c r="D46" s="367" t="s">
        <v>970</v>
      </c>
      <c r="E46" s="368" t="s">
        <v>961</v>
      </c>
      <c r="F46" s="382">
        <v>234.42</v>
      </c>
      <c r="G46" s="464"/>
      <c r="H46" s="4">
        <f>ROUND(_xlfn.IFERROR(F46*G46," - "),2)</f>
        <v>0</v>
      </c>
      <c r="I46" s="372" t="e">
        <f>H46/$G$612</f>
        <v>#DIV/0!</v>
      </c>
      <c r="J46" s="371" t="e">
        <f>#REF!</f>
        <v>#REF!</v>
      </c>
    </row>
    <row r="47" spans="1:10" s="13" customFormat="1" ht="14.25" outlineLevel="1">
      <c r="A47" s="513" t="s">
        <v>29</v>
      </c>
      <c r="B47" s="514"/>
      <c r="C47" s="373"/>
      <c r="D47" s="380" t="s">
        <v>481</v>
      </c>
      <c r="E47" s="375">
        <f>SUM(H48:H50)</f>
        <v>0</v>
      </c>
      <c r="F47" s="375"/>
      <c r="G47" s="375"/>
      <c r="H47" s="375"/>
      <c r="I47" s="376" t="e">
        <f>E47/$G$612</f>
        <v>#DIV/0!</v>
      </c>
      <c r="J47" s="371" t="e">
        <f>#REF!</f>
        <v>#REF!</v>
      </c>
    </row>
    <row r="48" spans="1:10" s="13" customFormat="1" ht="25.5" outlineLevel="1">
      <c r="A48" s="8" t="s">
        <v>30</v>
      </c>
      <c r="B48" s="26">
        <v>93358</v>
      </c>
      <c r="C48" s="366" t="s">
        <v>918</v>
      </c>
      <c r="D48" s="367" t="s">
        <v>968</v>
      </c>
      <c r="E48" s="368" t="s">
        <v>961</v>
      </c>
      <c r="F48" s="377">
        <v>15.59</v>
      </c>
      <c r="G48" s="464"/>
      <c r="H48" s="4">
        <f>ROUND(_xlfn.IFERROR(F48*G48," - "),2)</f>
        <v>0</v>
      </c>
      <c r="I48" s="370" t="e">
        <f>H48/$G$612</f>
        <v>#DIV/0!</v>
      </c>
      <c r="J48" s="371" t="e">
        <f>#REF!</f>
        <v>#REF!</v>
      </c>
    </row>
    <row r="49" spans="1:10" s="13" customFormat="1" ht="25.5" outlineLevel="1">
      <c r="A49" s="8" t="s">
        <v>31</v>
      </c>
      <c r="B49" s="27">
        <v>100576</v>
      </c>
      <c r="C49" s="366" t="s">
        <v>918</v>
      </c>
      <c r="D49" s="367" t="s">
        <v>969</v>
      </c>
      <c r="E49" s="368" t="s">
        <v>441</v>
      </c>
      <c r="F49" s="377">
        <v>12.95</v>
      </c>
      <c r="G49" s="464"/>
      <c r="H49" s="4">
        <f>ROUND(_xlfn.IFERROR(F49*G49," - "),2)</f>
        <v>0</v>
      </c>
      <c r="I49" s="383" t="e">
        <f>H49/$G$612</f>
        <v>#DIV/0!</v>
      </c>
      <c r="J49" s="371" t="e">
        <f>#REF!</f>
        <v>#REF!</v>
      </c>
    </row>
    <row r="50" spans="1:10" s="13" customFormat="1" ht="25.5" outlineLevel="1">
      <c r="A50" s="8" t="s">
        <v>240</v>
      </c>
      <c r="B50" s="27">
        <v>93382</v>
      </c>
      <c r="C50" s="366" t="s">
        <v>918</v>
      </c>
      <c r="D50" s="367" t="s">
        <v>970</v>
      </c>
      <c r="E50" s="368" t="s">
        <v>961</v>
      </c>
      <c r="F50" s="377">
        <v>11.41</v>
      </c>
      <c r="G50" s="464"/>
      <c r="H50" s="4">
        <f>ROUND(_xlfn.IFERROR(F50*G50," - "),2)</f>
        <v>0</v>
      </c>
      <c r="I50" s="383" t="e">
        <f>H50/$G$612</f>
        <v>#DIV/0!</v>
      </c>
      <c r="J50" s="371" t="e">
        <f>#REF!</f>
        <v>#REF!</v>
      </c>
    </row>
    <row r="51" spans="1:10" s="13" customFormat="1" ht="14.25" outlineLevel="1">
      <c r="A51" s="513" t="s">
        <v>32</v>
      </c>
      <c r="B51" s="514"/>
      <c r="C51" s="373"/>
      <c r="D51" s="380" t="s">
        <v>897</v>
      </c>
      <c r="E51" s="375">
        <f>SUM(H52:H54)</f>
        <v>0</v>
      </c>
      <c r="F51" s="375"/>
      <c r="G51" s="375"/>
      <c r="H51" s="375"/>
      <c r="I51" s="376" t="e">
        <f>E51/$G$612</f>
        <v>#DIV/0!</v>
      </c>
      <c r="J51" s="371" t="e">
        <f>#REF!</f>
        <v>#REF!</v>
      </c>
    </row>
    <row r="52" spans="1:10" s="13" customFormat="1" ht="25.5" outlineLevel="1">
      <c r="A52" s="8" t="s">
        <v>33</v>
      </c>
      <c r="B52" s="3">
        <v>93358</v>
      </c>
      <c r="C52" s="366" t="s">
        <v>918</v>
      </c>
      <c r="D52" s="367" t="s">
        <v>968</v>
      </c>
      <c r="E52" s="368" t="s">
        <v>961</v>
      </c>
      <c r="F52" s="382">
        <v>20.41</v>
      </c>
      <c r="G52" s="464"/>
      <c r="H52" s="4">
        <f>ROUND(_xlfn.IFERROR(F52*G52," - "),2)</f>
        <v>0</v>
      </c>
      <c r="I52" s="370" t="e">
        <f>H52/$G$612</f>
        <v>#DIV/0!</v>
      </c>
      <c r="J52" s="371" t="e">
        <f>#REF!</f>
        <v>#REF!</v>
      </c>
    </row>
    <row r="53" spans="1:10" s="13" customFormat="1" ht="25.5" outlineLevel="1">
      <c r="A53" s="8" t="s">
        <v>34</v>
      </c>
      <c r="B53" s="5">
        <v>100576</v>
      </c>
      <c r="C53" s="366" t="s">
        <v>918</v>
      </c>
      <c r="D53" s="367" t="s">
        <v>969</v>
      </c>
      <c r="E53" s="368" t="s">
        <v>441</v>
      </c>
      <c r="F53" s="382">
        <v>24.83</v>
      </c>
      <c r="G53" s="464"/>
      <c r="H53" s="4">
        <f>ROUND(_xlfn.IFERROR(F53*G53," - "),2)</f>
        <v>0</v>
      </c>
      <c r="I53" s="372" t="e">
        <f>H53/$G$612</f>
        <v>#DIV/0!</v>
      </c>
      <c r="J53" s="371" t="e">
        <f>#REF!</f>
        <v>#REF!</v>
      </c>
    </row>
    <row r="54" spans="1:10" s="13" customFormat="1" ht="26.25" outlineLevel="1" thickBot="1">
      <c r="A54" s="8" t="s">
        <v>35</v>
      </c>
      <c r="B54" s="5">
        <v>93382</v>
      </c>
      <c r="C54" s="366" t="s">
        <v>918</v>
      </c>
      <c r="D54" s="367" t="s">
        <v>970</v>
      </c>
      <c r="E54" s="368" t="s">
        <v>961</v>
      </c>
      <c r="F54" s="382">
        <v>21.78</v>
      </c>
      <c r="G54" s="464"/>
      <c r="H54" s="4">
        <f>ROUND(_xlfn.IFERROR(F54*G54," - "),2)</f>
        <v>0</v>
      </c>
      <c r="I54" s="372" t="e">
        <f>H54/$G$612</f>
        <v>#DIV/0!</v>
      </c>
      <c r="J54" s="371" t="e">
        <f>#REF!</f>
        <v>#REF!</v>
      </c>
    </row>
    <row r="55" spans="1:10" ht="15.75" thickBot="1">
      <c r="A55" s="496">
        <v>3</v>
      </c>
      <c r="B55" s="503"/>
      <c r="C55" s="356"/>
      <c r="D55" s="357" t="s">
        <v>482</v>
      </c>
      <c r="E55" s="358">
        <f>ROUND(SUM(E56+E67+E77+E87+E94),2)</f>
        <v>0</v>
      </c>
      <c r="F55" s="358"/>
      <c r="G55" s="358"/>
      <c r="H55" s="359"/>
      <c r="I55" s="360" t="e">
        <f>E55/$G$612</f>
        <v>#DIV/0!</v>
      </c>
      <c r="J55" s="361" t="e">
        <f>#REF!</f>
        <v>#REF!</v>
      </c>
    </row>
    <row r="56" spans="1:10" ht="12.75" outlineLevel="1">
      <c r="A56" s="511" t="s">
        <v>36</v>
      </c>
      <c r="B56" s="512"/>
      <c r="C56" s="362"/>
      <c r="D56" s="363" t="s">
        <v>483</v>
      </c>
      <c r="E56" s="364">
        <f>SUM(H57:H66)</f>
        <v>0</v>
      </c>
      <c r="F56" s="364"/>
      <c r="G56" s="364"/>
      <c r="H56" s="364"/>
      <c r="I56" s="365" t="e">
        <f>E56/$G$612</f>
        <v>#DIV/0!</v>
      </c>
      <c r="J56" s="371" t="e">
        <f>#REF!</f>
        <v>#REF!</v>
      </c>
    </row>
    <row r="57" spans="1:10" ht="38.25" outlineLevel="1">
      <c r="A57" s="8" t="s">
        <v>37</v>
      </c>
      <c r="B57" s="26">
        <v>100896</v>
      </c>
      <c r="C57" s="366" t="s">
        <v>918</v>
      </c>
      <c r="D57" s="367" t="s">
        <v>971</v>
      </c>
      <c r="E57" s="368" t="s">
        <v>954</v>
      </c>
      <c r="F57" s="382">
        <v>259.35</v>
      </c>
      <c r="G57" s="464"/>
      <c r="H57" s="4">
        <f aca="true" t="shared" si="4" ref="H57:H66">ROUND(_xlfn.IFERROR(F57*G57," - "),2)</f>
        <v>0</v>
      </c>
      <c r="I57" s="370" t="e">
        <f aca="true" t="shared" si="5" ref="I57:I66">H57/$G$612</f>
        <v>#DIV/0!</v>
      </c>
      <c r="J57" s="371" t="e">
        <f>#REF!</f>
        <v>#REF!</v>
      </c>
    </row>
    <row r="58" spans="1:10" ht="38.25" outlineLevel="1">
      <c r="A58" s="8" t="s">
        <v>38</v>
      </c>
      <c r="B58" s="384">
        <v>100897</v>
      </c>
      <c r="C58" s="366" t="s">
        <v>918</v>
      </c>
      <c r="D58" s="367" t="s">
        <v>972</v>
      </c>
      <c r="E58" s="368" t="s">
        <v>954</v>
      </c>
      <c r="F58" s="382">
        <v>259.35</v>
      </c>
      <c r="G58" s="464"/>
      <c r="H58" s="4">
        <f t="shared" si="4"/>
        <v>0</v>
      </c>
      <c r="I58" s="372" t="e">
        <f t="shared" si="5"/>
        <v>#DIV/0!</v>
      </c>
      <c r="J58" s="371" t="e">
        <f>#REF!</f>
        <v>#REF!</v>
      </c>
    </row>
    <row r="59" spans="1:10" ht="12.75" outlineLevel="1">
      <c r="A59" s="8" t="s">
        <v>39</v>
      </c>
      <c r="B59" s="384" t="s">
        <v>377</v>
      </c>
      <c r="C59" s="366" t="s">
        <v>920</v>
      </c>
      <c r="D59" s="367" t="s">
        <v>973</v>
      </c>
      <c r="E59" s="368" t="s">
        <v>110</v>
      </c>
      <c r="F59" s="382">
        <v>1</v>
      </c>
      <c r="G59" s="464"/>
      <c r="H59" s="4">
        <f t="shared" si="4"/>
        <v>0</v>
      </c>
      <c r="I59" s="372" t="e">
        <f t="shared" si="5"/>
        <v>#DIV/0!</v>
      </c>
      <c r="J59" s="371" t="e">
        <f>#REF!</f>
        <v>#REF!</v>
      </c>
    </row>
    <row r="60" spans="1:10" ht="25.5" outlineLevel="1">
      <c r="A60" s="8" t="s">
        <v>40</v>
      </c>
      <c r="B60" s="384">
        <v>95601</v>
      </c>
      <c r="C60" s="366" t="s">
        <v>918</v>
      </c>
      <c r="D60" s="367" t="s">
        <v>974</v>
      </c>
      <c r="E60" s="368" t="s">
        <v>110</v>
      </c>
      <c r="F60" s="382">
        <v>50</v>
      </c>
      <c r="G60" s="464"/>
      <c r="H60" s="4">
        <f t="shared" si="4"/>
        <v>0</v>
      </c>
      <c r="I60" s="372" t="e">
        <f t="shared" si="5"/>
        <v>#DIV/0!</v>
      </c>
      <c r="J60" s="371" t="e">
        <f>#REF!</f>
        <v>#REF!</v>
      </c>
    </row>
    <row r="61" spans="1:10" ht="25.5" outlineLevel="1">
      <c r="A61" s="8" t="s">
        <v>41</v>
      </c>
      <c r="B61" s="384">
        <v>96619</v>
      </c>
      <c r="C61" s="366" t="s">
        <v>918</v>
      </c>
      <c r="D61" s="367" t="s">
        <v>975</v>
      </c>
      <c r="E61" s="368" t="s">
        <v>441</v>
      </c>
      <c r="F61" s="382">
        <v>54.98</v>
      </c>
      <c r="G61" s="464"/>
      <c r="H61" s="4">
        <f t="shared" si="4"/>
        <v>0</v>
      </c>
      <c r="I61" s="372" t="e">
        <f t="shared" si="5"/>
        <v>#DIV/0!</v>
      </c>
      <c r="J61" s="371" t="e">
        <f>#REF!</f>
        <v>#REF!</v>
      </c>
    </row>
    <row r="62" spans="1:10" ht="38.25" outlineLevel="1">
      <c r="A62" s="8" t="s">
        <v>42</v>
      </c>
      <c r="B62" s="384">
        <v>96537</v>
      </c>
      <c r="C62" s="366" t="s">
        <v>918</v>
      </c>
      <c r="D62" s="367" t="s">
        <v>976</v>
      </c>
      <c r="E62" s="368" t="s">
        <v>441</v>
      </c>
      <c r="F62" s="382">
        <v>209.38</v>
      </c>
      <c r="G62" s="464"/>
      <c r="H62" s="4">
        <f t="shared" si="4"/>
        <v>0</v>
      </c>
      <c r="I62" s="372" t="e">
        <f t="shared" si="5"/>
        <v>#DIV/0!</v>
      </c>
      <c r="J62" s="371" t="e">
        <f>#REF!</f>
        <v>#REF!</v>
      </c>
    </row>
    <row r="63" spans="1:10" ht="25.5" outlineLevel="1">
      <c r="A63" s="8" t="s">
        <v>43</v>
      </c>
      <c r="B63" s="384">
        <v>96546</v>
      </c>
      <c r="C63" s="366" t="s">
        <v>918</v>
      </c>
      <c r="D63" s="367" t="s">
        <v>977</v>
      </c>
      <c r="E63" s="368" t="s">
        <v>978</v>
      </c>
      <c r="F63" s="382">
        <v>642.08</v>
      </c>
      <c r="G63" s="464"/>
      <c r="H63" s="4">
        <f t="shared" si="4"/>
        <v>0</v>
      </c>
      <c r="I63" s="372" t="e">
        <f t="shared" si="5"/>
        <v>#DIV/0!</v>
      </c>
      <c r="J63" s="371" t="e">
        <f>#REF!</f>
        <v>#REF!</v>
      </c>
    </row>
    <row r="64" spans="1:10" ht="25.5" outlineLevel="1">
      <c r="A64" s="8" t="s">
        <v>44</v>
      </c>
      <c r="B64" s="384">
        <v>96547</v>
      </c>
      <c r="C64" s="366" t="s">
        <v>918</v>
      </c>
      <c r="D64" s="367" t="s">
        <v>979</v>
      </c>
      <c r="E64" s="368" t="s">
        <v>978</v>
      </c>
      <c r="F64" s="382">
        <v>355.46</v>
      </c>
      <c r="G64" s="464"/>
      <c r="H64" s="4">
        <f t="shared" si="4"/>
        <v>0</v>
      </c>
      <c r="I64" s="372" t="e">
        <f t="shared" si="5"/>
        <v>#DIV/0!</v>
      </c>
      <c r="J64" s="371" t="e">
        <f>#REF!</f>
        <v>#REF!</v>
      </c>
    </row>
    <row r="65" spans="1:10" ht="25.5" outlineLevel="1">
      <c r="A65" s="8" t="s">
        <v>45</v>
      </c>
      <c r="B65" s="384">
        <v>96543</v>
      </c>
      <c r="C65" s="366" t="s">
        <v>918</v>
      </c>
      <c r="D65" s="367" t="s">
        <v>980</v>
      </c>
      <c r="E65" s="368" t="s">
        <v>978</v>
      </c>
      <c r="F65" s="382">
        <v>486.42</v>
      </c>
      <c r="G65" s="464"/>
      <c r="H65" s="4">
        <f t="shared" si="4"/>
        <v>0</v>
      </c>
      <c r="I65" s="372" t="e">
        <f t="shared" si="5"/>
        <v>#DIV/0!</v>
      </c>
      <c r="J65" s="371" t="e">
        <f>#REF!</f>
        <v>#REF!</v>
      </c>
    </row>
    <row r="66" spans="1:10" ht="38.25" outlineLevel="1">
      <c r="A66" s="8" t="s">
        <v>46</v>
      </c>
      <c r="B66" s="384">
        <v>96557</v>
      </c>
      <c r="C66" s="366" t="s">
        <v>918</v>
      </c>
      <c r="D66" s="367" t="s">
        <v>981</v>
      </c>
      <c r="E66" s="368" t="s">
        <v>961</v>
      </c>
      <c r="F66" s="382">
        <v>32.96</v>
      </c>
      <c r="G66" s="464"/>
      <c r="H66" s="4">
        <f t="shared" si="4"/>
        <v>0</v>
      </c>
      <c r="I66" s="372" t="e">
        <f t="shared" si="5"/>
        <v>#DIV/0!</v>
      </c>
      <c r="J66" s="371" t="e">
        <f>#REF!</f>
        <v>#REF!</v>
      </c>
    </row>
    <row r="67" spans="1:10" ht="12.75" outlineLevel="1">
      <c r="A67" s="513" t="s">
        <v>48</v>
      </c>
      <c r="B67" s="514"/>
      <c r="C67" s="385"/>
      <c r="D67" s="386" t="s">
        <v>484</v>
      </c>
      <c r="E67" s="387">
        <f>SUM(H68:H76)</f>
        <v>0</v>
      </c>
      <c r="F67" s="375"/>
      <c r="G67" s="375"/>
      <c r="H67" s="375"/>
      <c r="I67" s="376" t="e">
        <f>E67/$G$612</f>
        <v>#DIV/0!</v>
      </c>
      <c r="J67" s="371" t="e">
        <f>#REF!</f>
        <v>#REF!</v>
      </c>
    </row>
    <row r="68" spans="1:10" ht="25.5" outlineLevel="1">
      <c r="A68" s="7" t="s">
        <v>49</v>
      </c>
      <c r="B68" s="388">
        <v>95241</v>
      </c>
      <c r="C68" s="366" t="s">
        <v>918</v>
      </c>
      <c r="D68" s="367" t="s">
        <v>982</v>
      </c>
      <c r="E68" s="368" t="s">
        <v>441</v>
      </c>
      <c r="F68" s="377">
        <v>124.86</v>
      </c>
      <c r="G68" s="464"/>
      <c r="H68" s="4">
        <f aca="true" t="shared" si="6" ref="H68:H76">ROUND(_xlfn.IFERROR(F68*G68," - "),2)</f>
        <v>0</v>
      </c>
      <c r="I68" s="370" t="e">
        <f aca="true" t="shared" si="7" ref="I68:I76">H68/$G$612</f>
        <v>#DIV/0!</v>
      </c>
      <c r="J68" s="371" t="e">
        <f>#REF!</f>
        <v>#REF!</v>
      </c>
    </row>
    <row r="69" spans="1:10" ht="25.5" outlineLevel="1">
      <c r="A69" s="7" t="s">
        <v>50</v>
      </c>
      <c r="B69" s="384">
        <v>96620</v>
      </c>
      <c r="C69" s="366" t="s">
        <v>918</v>
      </c>
      <c r="D69" s="367" t="s">
        <v>983</v>
      </c>
      <c r="E69" s="368" t="s">
        <v>961</v>
      </c>
      <c r="F69" s="377">
        <v>119.93</v>
      </c>
      <c r="G69" s="464"/>
      <c r="H69" s="4">
        <f t="shared" si="6"/>
        <v>0</v>
      </c>
      <c r="I69" s="372" t="e">
        <f t="shared" si="7"/>
        <v>#DIV/0!</v>
      </c>
      <c r="J69" s="371" t="e">
        <f>#REF!</f>
        <v>#REF!</v>
      </c>
    </row>
    <row r="70" spans="1:10" ht="32.25" customHeight="1" outlineLevel="1">
      <c r="A70" s="7" t="s">
        <v>51</v>
      </c>
      <c r="B70" s="384">
        <v>96536</v>
      </c>
      <c r="C70" s="366" t="s">
        <v>918</v>
      </c>
      <c r="D70" s="367" t="s">
        <v>984</v>
      </c>
      <c r="E70" s="368" t="s">
        <v>441</v>
      </c>
      <c r="F70" s="377">
        <v>742.49</v>
      </c>
      <c r="G70" s="464"/>
      <c r="H70" s="4">
        <f t="shared" si="6"/>
        <v>0</v>
      </c>
      <c r="I70" s="372" t="e">
        <f t="shared" si="7"/>
        <v>#DIV/0!</v>
      </c>
      <c r="J70" s="371" t="e">
        <f>#REF!</f>
        <v>#REF!</v>
      </c>
    </row>
    <row r="71" spans="1:10" ht="25.5" outlineLevel="1">
      <c r="A71" s="7" t="s">
        <v>52</v>
      </c>
      <c r="B71" s="384">
        <v>96544</v>
      </c>
      <c r="C71" s="366" t="s">
        <v>918</v>
      </c>
      <c r="D71" s="367" t="s">
        <v>985</v>
      </c>
      <c r="E71" s="368" t="s">
        <v>978</v>
      </c>
      <c r="F71" s="377">
        <v>21.25</v>
      </c>
      <c r="G71" s="464"/>
      <c r="H71" s="4">
        <f t="shared" si="6"/>
        <v>0</v>
      </c>
      <c r="I71" s="372" t="e">
        <f t="shared" si="7"/>
        <v>#DIV/0!</v>
      </c>
      <c r="J71" s="371" t="e">
        <f>#REF!</f>
        <v>#REF!</v>
      </c>
    </row>
    <row r="72" spans="1:10" ht="25.5" outlineLevel="1">
      <c r="A72" s="7" t="s">
        <v>53</v>
      </c>
      <c r="B72" s="384">
        <v>96545</v>
      </c>
      <c r="C72" s="366" t="s">
        <v>918</v>
      </c>
      <c r="D72" s="367" t="s">
        <v>986</v>
      </c>
      <c r="E72" s="368" t="s">
        <v>978</v>
      </c>
      <c r="F72" s="377">
        <v>1006.08</v>
      </c>
      <c r="G72" s="464"/>
      <c r="H72" s="4">
        <f t="shared" si="6"/>
        <v>0</v>
      </c>
      <c r="I72" s="372" t="e">
        <f t="shared" si="7"/>
        <v>#DIV/0!</v>
      </c>
      <c r="J72" s="371" t="e">
        <f>#REF!</f>
        <v>#REF!</v>
      </c>
    </row>
    <row r="73" spans="1:10" ht="25.5" outlineLevel="1">
      <c r="A73" s="7" t="s">
        <v>242</v>
      </c>
      <c r="B73" s="384">
        <v>96546</v>
      </c>
      <c r="C73" s="366" t="s">
        <v>918</v>
      </c>
      <c r="D73" s="367" t="s">
        <v>977</v>
      </c>
      <c r="E73" s="368" t="s">
        <v>978</v>
      </c>
      <c r="F73" s="377">
        <v>110.23</v>
      </c>
      <c r="G73" s="464"/>
      <c r="H73" s="4">
        <f t="shared" si="6"/>
        <v>0</v>
      </c>
      <c r="I73" s="372" t="e">
        <f t="shared" si="7"/>
        <v>#DIV/0!</v>
      </c>
      <c r="J73" s="371" t="e">
        <f>#REF!</f>
        <v>#REF!</v>
      </c>
    </row>
    <row r="74" spans="1:10" ht="25.5" outlineLevel="1">
      <c r="A74" s="7" t="s">
        <v>485</v>
      </c>
      <c r="B74" s="384">
        <v>96547</v>
      </c>
      <c r="C74" s="366" t="s">
        <v>918</v>
      </c>
      <c r="D74" s="367" t="s">
        <v>979</v>
      </c>
      <c r="E74" s="368" t="s">
        <v>978</v>
      </c>
      <c r="F74" s="377">
        <v>30.41</v>
      </c>
      <c r="G74" s="464"/>
      <c r="H74" s="4">
        <f t="shared" si="6"/>
        <v>0</v>
      </c>
      <c r="I74" s="372" t="e">
        <f t="shared" si="7"/>
        <v>#DIV/0!</v>
      </c>
      <c r="J74" s="371" t="e">
        <f>#REF!</f>
        <v>#REF!</v>
      </c>
    </row>
    <row r="75" spans="1:10" ht="25.5" outlineLevel="1">
      <c r="A75" s="7" t="s">
        <v>486</v>
      </c>
      <c r="B75" s="384">
        <v>96543</v>
      </c>
      <c r="C75" s="366" t="s">
        <v>918</v>
      </c>
      <c r="D75" s="367" t="s">
        <v>980</v>
      </c>
      <c r="E75" s="368" t="s">
        <v>978</v>
      </c>
      <c r="F75" s="377">
        <v>506.26</v>
      </c>
      <c r="G75" s="464"/>
      <c r="H75" s="4">
        <f t="shared" si="6"/>
        <v>0</v>
      </c>
      <c r="I75" s="372" t="e">
        <f t="shared" si="7"/>
        <v>#DIV/0!</v>
      </c>
      <c r="J75" s="371" t="e">
        <f>#REF!</f>
        <v>#REF!</v>
      </c>
    </row>
    <row r="76" spans="1:10" ht="38.25" outlineLevel="1">
      <c r="A76" s="7" t="s">
        <v>487</v>
      </c>
      <c r="B76" s="18">
        <v>96557</v>
      </c>
      <c r="C76" s="389" t="s">
        <v>918</v>
      </c>
      <c r="D76" s="390" t="s">
        <v>981</v>
      </c>
      <c r="E76" s="391" t="s">
        <v>961</v>
      </c>
      <c r="F76" s="377">
        <v>49.95</v>
      </c>
      <c r="G76" s="464"/>
      <c r="H76" s="4">
        <f t="shared" si="6"/>
        <v>0</v>
      </c>
      <c r="I76" s="383" t="e">
        <f t="shared" si="7"/>
        <v>#DIV/0!</v>
      </c>
      <c r="J76" s="371" t="e">
        <f>#REF!</f>
        <v>#REF!</v>
      </c>
    </row>
    <row r="77" spans="1:10" ht="12.75" outlineLevel="1">
      <c r="A77" s="513" t="s">
        <v>54</v>
      </c>
      <c r="B77" s="514"/>
      <c r="C77" s="373"/>
      <c r="D77" s="380" t="s">
        <v>490</v>
      </c>
      <c r="E77" s="375">
        <f>SUM(H78:H86)</f>
        <v>0</v>
      </c>
      <c r="F77" s="375"/>
      <c r="G77" s="375"/>
      <c r="H77" s="375"/>
      <c r="I77" s="376" t="e">
        <f>E77/$G$612</f>
        <v>#DIV/0!</v>
      </c>
      <c r="J77" s="371" t="e">
        <f>#REF!</f>
        <v>#REF!</v>
      </c>
    </row>
    <row r="78" spans="1:10" ht="38.25" outlineLevel="1">
      <c r="A78" s="392" t="s">
        <v>55</v>
      </c>
      <c r="B78" s="388">
        <v>100896</v>
      </c>
      <c r="C78" s="366" t="s">
        <v>918</v>
      </c>
      <c r="D78" s="367" t="s">
        <v>971</v>
      </c>
      <c r="E78" s="368" t="s">
        <v>954</v>
      </c>
      <c r="F78" s="35">
        <v>78.75</v>
      </c>
      <c r="G78" s="464"/>
      <c r="H78" s="4">
        <f aca="true" t="shared" si="8" ref="H78:H86">ROUND(_xlfn.IFERROR(F78*G78," - "),2)</f>
        <v>0</v>
      </c>
      <c r="I78" s="370" t="e">
        <f aca="true" t="shared" si="9" ref="I78:I86">H78/$G$612</f>
        <v>#DIV/0!</v>
      </c>
      <c r="J78" s="371" t="e">
        <f>#REF!</f>
        <v>#REF!</v>
      </c>
    </row>
    <row r="79" spans="1:10" ht="25.5" outlineLevel="1">
      <c r="A79" s="392" t="s">
        <v>56</v>
      </c>
      <c r="B79" s="384">
        <v>95601</v>
      </c>
      <c r="C79" s="366" t="s">
        <v>918</v>
      </c>
      <c r="D79" s="367" t="s">
        <v>974</v>
      </c>
      <c r="E79" s="368" t="s">
        <v>110</v>
      </c>
      <c r="F79" s="35">
        <v>9</v>
      </c>
      <c r="G79" s="464"/>
      <c r="H79" s="4">
        <f t="shared" si="8"/>
        <v>0</v>
      </c>
      <c r="I79" s="372" t="e">
        <f t="shared" si="9"/>
        <v>#DIV/0!</v>
      </c>
      <c r="J79" s="371" t="e">
        <f>#REF!</f>
        <v>#REF!</v>
      </c>
    </row>
    <row r="80" spans="1:10" ht="25.5" outlineLevel="1">
      <c r="A80" s="392" t="s">
        <v>226</v>
      </c>
      <c r="B80" s="384">
        <v>96620</v>
      </c>
      <c r="C80" s="366" t="s">
        <v>918</v>
      </c>
      <c r="D80" s="367" t="s">
        <v>983</v>
      </c>
      <c r="E80" s="368" t="s">
        <v>961</v>
      </c>
      <c r="F80" s="35">
        <v>16.2</v>
      </c>
      <c r="G80" s="464"/>
      <c r="H80" s="4">
        <f t="shared" si="8"/>
        <v>0</v>
      </c>
      <c r="I80" s="372" t="e">
        <f t="shared" si="9"/>
        <v>#DIV/0!</v>
      </c>
      <c r="J80" s="371" t="e">
        <f>#REF!</f>
        <v>#REF!</v>
      </c>
    </row>
    <row r="81" spans="1:10" ht="38.25" outlineLevel="1">
      <c r="A81" s="392" t="s">
        <v>227</v>
      </c>
      <c r="B81" s="384">
        <v>96537</v>
      </c>
      <c r="C81" s="366" t="s">
        <v>918</v>
      </c>
      <c r="D81" s="367" t="s">
        <v>976</v>
      </c>
      <c r="E81" s="368" t="s">
        <v>441</v>
      </c>
      <c r="F81" s="35">
        <v>10.8</v>
      </c>
      <c r="G81" s="464"/>
      <c r="H81" s="4">
        <f t="shared" si="8"/>
        <v>0</v>
      </c>
      <c r="I81" s="372" t="e">
        <f t="shared" si="9"/>
        <v>#DIV/0!</v>
      </c>
      <c r="J81" s="371" t="e">
        <f>#REF!</f>
        <v>#REF!</v>
      </c>
    </row>
    <row r="82" spans="1:10" ht="25.5" outlineLevel="1">
      <c r="A82" s="392" t="s">
        <v>228</v>
      </c>
      <c r="B82" s="384">
        <v>96546</v>
      </c>
      <c r="C82" s="366" t="s">
        <v>918</v>
      </c>
      <c r="D82" s="367" t="s">
        <v>977</v>
      </c>
      <c r="E82" s="368" t="s">
        <v>978</v>
      </c>
      <c r="F82" s="35">
        <v>297.86</v>
      </c>
      <c r="G82" s="464"/>
      <c r="H82" s="4">
        <f t="shared" si="8"/>
        <v>0</v>
      </c>
      <c r="I82" s="372" t="e">
        <f t="shared" si="9"/>
        <v>#DIV/0!</v>
      </c>
      <c r="J82" s="371" t="e">
        <f>#REF!</f>
        <v>#REF!</v>
      </c>
    </row>
    <row r="83" spans="1:10" ht="25.5" outlineLevel="1">
      <c r="A83" s="392" t="s">
        <v>229</v>
      </c>
      <c r="B83" s="384">
        <v>96547</v>
      </c>
      <c r="C83" s="366" t="s">
        <v>918</v>
      </c>
      <c r="D83" s="367" t="s">
        <v>979</v>
      </c>
      <c r="E83" s="368" t="s">
        <v>978</v>
      </c>
      <c r="F83" s="35">
        <v>249.18</v>
      </c>
      <c r="G83" s="464"/>
      <c r="H83" s="4">
        <f t="shared" si="8"/>
        <v>0</v>
      </c>
      <c r="I83" s="372" t="e">
        <f t="shared" si="9"/>
        <v>#DIV/0!</v>
      </c>
      <c r="J83" s="371" t="e">
        <f>#REF!</f>
        <v>#REF!</v>
      </c>
    </row>
    <row r="84" spans="1:10" ht="25.5" outlineLevel="1">
      <c r="A84" s="392" t="s">
        <v>245</v>
      </c>
      <c r="B84" s="384">
        <v>96550</v>
      </c>
      <c r="C84" s="366" t="s">
        <v>918</v>
      </c>
      <c r="D84" s="367" t="s">
        <v>987</v>
      </c>
      <c r="E84" s="368" t="s">
        <v>978</v>
      </c>
      <c r="F84" s="35">
        <v>23.11</v>
      </c>
      <c r="G84" s="464"/>
      <c r="H84" s="4">
        <f t="shared" si="8"/>
        <v>0</v>
      </c>
      <c r="I84" s="372" t="e">
        <f t="shared" si="9"/>
        <v>#DIV/0!</v>
      </c>
      <c r="J84" s="371" t="e">
        <f>#REF!</f>
        <v>#REF!</v>
      </c>
    </row>
    <row r="85" spans="1:10" ht="38.25" outlineLevel="1">
      <c r="A85" s="392" t="s">
        <v>488</v>
      </c>
      <c r="B85" s="384">
        <v>92915</v>
      </c>
      <c r="C85" s="366" t="s">
        <v>918</v>
      </c>
      <c r="D85" s="367" t="s">
        <v>988</v>
      </c>
      <c r="E85" s="368" t="s">
        <v>978</v>
      </c>
      <c r="F85" s="35">
        <v>29.43</v>
      </c>
      <c r="G85" s="464"/>
      <c r="H85" s="4">
        <f t="shared" si="8"/>
        <v>0</v>
      </c>
      <c r="I85" s="372" t="e">
        <f t="shared" si="9"/>
        <v>#DIV/0!</v>
      </c>
      <c r="J85" s="371" t="e">
        <f>#REF!</f>
        <v>#REF!</v>
      </c>
    </row>
    <row r="86" spans="1:10" ht="25.5" outlineLevel="1">
      <c r="A86" s="392" t="s">
        <v>489</v>
      </c>
      <c r="B86" s="18">
        <v>96558</v>
      </c>
      <c r="C86" s="366" t="s">
        <v>918</v>
      </c>
      <c r="D86" s="367" t="s">
        <v>989</v>
      </c>
      <c r="E86" s="368" t="s">
        <v>961</v>
      </c>
      <c r="F86" s="35">
        <v>9.73</v>
      </c>
      <c r="G86" s="464"/>
      <c r="H86" s="4">
        <f t="shared" si="8"/>
        <v>0</v>
      </c>
      <c r="I86" s="372" t="e">
        <f t="shared" si="9"/>
        <v>#DIV/0!</v>
      </c>
      <c r="J86" s="371" t="e">
        <f>#REF!</f>
        <v>#REF!</v>
      </c>
    </row>
    <row r="87" spans="1:10" ht="12.75" outlineLevel="1">
      <c r="A87" s="513" t="s">
        <v>254</v>
      </c>
      <c r="B87" s="514"/>
      <c r="C87" s="373"/>
      <c r="D87" s="380" t="s">
        <v>497</v>
      </c>
      <c r="E87" s="375">
        <f>SUM(H88:H93)</f>
        <v>0</v>
      </c>
      <c r="F87" s="375"/>
      <c r="G87" s="375"/>
      <c r="H87" s="375"/>
      <c r="I87" s="376" t="e">
        <f>E87/$G$612</f>
        <v>#DIV/0!</v>
      </c>
      <c r="J87" s="371" t="e">
        <f>#REF!</f>
        <v>#REF!</v>
      </c>
    </row>
    <row r="88" spans="1:10" ht="38.25" outlineLevel="1">
      <c r="A88" s="392" t="s">
        <v>491</v>
      </c>
      <c r="B88" s="388">
        <v>100896</v>
      </c>
      <c r="C88" s="366" t="s">
        <v>918</v>
      </c>
      <c r="D88" s="367" t="s">
        <v>971</v>
      </c>
      <c r="E88" s="368" t="s">
        <v>954</v>
      </c>
      <c r="F88" s="35">
        <v>25.2</v>
      </c>
      <c r="G88" s="464"/>
      <c r="H88" s="4">
        <f aca="true" t="shared" si="10" ref="H88:H93">ROUND(_xlfn.IFERROR(F88*G88," - "),2)</f>
        <v>0</v>
      </c>
      <c r="I88" s="370" t="e">
        <f aca="true" t="shared" si="11" ref="I88:I93">H88/$G$612</f>
        <v>#DIV/0!</v>
      </c>
      <c r="J88" s="371" t="e">
        <f>#REF!</f>
        <v>#REF!</v>
      </c>
    </row>
    <row r="89" spans="1:10" ht="25.5" outlineLevel="1">
      <c r="A89" s="392" t="s">
        <v>492</v>
      </c>
      <c r="B89" s="384">
        <v>95601</v>
      </c>
      <c r="C89" s="366" t="s">
        <v>918</v>
      </c>
      <c r="D89" s="367" t="s">
        <v>974</v>
      </c>
      <c r="E89" s="368" t="s">
        <v>110</v>
      </c>
      <c r="F89" s="35">
        <v>4</v>
      </c>
      <c r="G89" s="464"/>
      <c r="H89" s="4">
        <f t="shared" si="10"/>
        <v>0</v>
      </c>
      <c r="I89" s="372" t="e">
        <f t="shared" si="11"/>
        <v>#DIV/0!</v>
      </c>
      <c r="J89" s="371" t="e">
        <f>#REF!</f>
        <v>#REF!</v>
      </c>
    </row>
    <row r="90" spans="1:10" ht="25.5" outlineLevel="1">
      <c r="A90" s="392" t="s">
        <v>493</v>
      </c>
      <c r="B90" s="384">
        <v>96619</v>
      </c>
      <c r="C90" s="366" t="s">
        <v>918</v>
      </c>
      <c r="D90" s="367" t="s">
        <v>975</v>
      </c>
      <c r="E90" s="368" t="s">
        <v>441</v>
      </c>
      <c r="F90" s="35">
        <v>1.8</v>
      </c>
      <c r="G90" s="464"/>
      <c r="H90" s="4">
        <f t="shared" si="10"/>
        <v>0</v>
      </c>
      <c r="I90" s="372" t="e">
        <f t="shared" si="11"/>
        <v>#DIV/0!</v>
      </c>
      <c r="J90" s="371" t="e">
        <f>#REF!</f>
        <v>#REF!</v>
      </c>
    </row>
    <row r="91" spans="1:10" ht="38.25" outlineLevel="1">
      <c r="A91" s="392" t="s">
        <v>494</v>
      </c>
      <c r="B91" s="384">
        <v>96537</v>
      </c>
      <c r="C91" s="366" t="s">
        <v>918</v>
      </c>
      <c r="D91" s="367" t="s">
        <v>976</v>
      </c>
      <c r="E91" s="368" t="s">
        <v>441</v>
      </c>
      <c r="F91" s="35">
        <v>7.2</v>
      </c>
      <c r="G91" s="464"/>
      <c r="H91" s="4">
        <f t="shared" si="10"/>
        <v>0</v>
      </c>
      <c r="I91" s="372" t="e">
        <f t="shared" si="11"/>
        <v>#DIV/0!</v>
      </c>
      <c r="J91" s="371" t="e">
        <f>#REF!</f>
        <v>#REF!</v>
      </c>
    </row>
    <row r="92" spans="1:10" ht="38.25" outlineLevel="1">
      <c r="A92" s="392" t="s">
        <v>495</v>
      </c>
      <c r="B92" s="384">
        <v>92915</v>
      </c>
      <c r="C92" s="366" t="s">
        <v>918</v>
      </c>
      <c r="D92" s="367" t="s">
        <v>988</v>
      </c>
      <c r="E92" s="368" t="s">
        <v>978</v>
      </c>
      <c r="F92" s="35">
        <v>14.68</v>
      </c>
      <c r="G92" s="464"/>
      <c r="H92" s="4">
        <f t="shared" si="10"/>
        <v>0</v>
      </c>
      <c r="I92" s="372" t="e">
        <f t="shared" si="11"/>
        <v>#DIV/0!</v>
      </c>
      <c r="J92" s="371" t="e">
        <f>#REF!</f>
        <v>#REF!</v>
      </c>
    </row>
    <row r="93" spans="1:10" ht="38.25" outlineLevel="1">
      <c r="A93" s="393" t="s">
        <v>496</v>
      </c>
      <c r="B93" s="18">
        <v>96557</v>
      </c>
      <c r="C93" s="389" t="s">
        <v>918</v>
      </c>
      <c r="D93" s="390" t="s">
        <v>981</v>
      </c>
      <c r="E93" s="391" t="s">
        <v>961</v>
      </c>
      <c r="F93" s="35">
        <v>0.9</v>
      </c>
      <c r="G93" s="465"/>
      <c r="H93" s="22">
        <f t="shared" si="10"/>
        <v>0</v>
      </c>
      <c r="I93" s="383" t="e">
        <f t="shared" si="11"/>
        <v>#DIV/0!</v>
      </c>
      <c r="J93" s="371" t="e">
        <f>#REF!</f>
        <v>#REF!</v>
      </c>
    </row>
    <row r="94" spans="1:10" ht="12.75" outlineLevel="1">
      <c r="A94" s="502" t="s">
        <v>255</v>
      </c>
      <c r="B94" s="502"/>
      <c r="C94" s="394"/>
      <c r="D94" s="386" t="s">
        <v>499</v>
      </c>
      <c r="E94" s="395">
        <f>SUM(H95:H100)</f>
        <v>0</v>
      </c>
      <c r="F94" s="395"/>
      <c r="G94" s="395"/>
      <c r="H94" s="395"/>
      <c r="I94" s="396" t="e">
        <f>E94/$G$612</f>
        <v>#DIV/0!</v>
      </c>
      <c r="J94" s="371" t="e">
        <f>#REF!</f>
        <v>#REF!</v>
      </c>
    </row>
    <row r="95" spans="1:10" ht="25.5" outlineLevel="1">
      <c r="A95" s="392" t="s">
        <v>498</v>
      </c>
      <c r="B95" s="388">
        <v>95241</v>
      </c>
      <c r="C95" s="366" t="s">
        <v>918</v>
      </c>
      <c r="D95" s="367" t="s">
        <v>982</v>
      </c>
      <c r="E95" s="368" t="s">
        <v>441</v>
      </c>
      <c r="F95" s="368">
        <v>14.31</v>
      </c>
      <c r="G95" s="464"/>
      <c r="H95" s="4">
        <f aca="true" t="shared" si="12" ref="H95:H100">ROUND(_xlfn.IFERROR(F95*G95," - "),2)</f>
        <v>0</v>
      </c>
      <c r="I95" s="370" t="e">
        <f aca="true" t="shared" si="13" ref="I95:I100">H95/$G$612</f>
        <v>#DIV/0!</v>
      </c>
      <c r="J95" s="371" t="e">
        <f>#REF!</f>
        <v>#REF!</v>
      </c>
    </row>
    <row r="96" spans="1:10" ht="25.5" outlineLevel="1">
      <c r="A96" s="392" t="s">
        <v>500</v>
      </c>
      <c r="B96" s="384">
        <v>96620</v>
      </c>
      <c r="C96" s="366" t="s">
        <v>918</v>
      </c>
      <c r="D96" s="367" t="s">
        <v>983</v>
      </c>
      <c r="E96" s="368" t="s">
        <v>961</v>
      </c>
      <c r="F96" s="368">
        <v>1.85</v>
      </c>
      <c r="G96" s="464"/>
      <c r="H96" s="4">
        <f t="shared" si="12"/>
        <v>0</v>
      </c>
      <c r="I96" s="372" t="e">
        <f t="shared" si="13"/>
        <v>#DIV/0!</v>
      </c>
      <c r="J96" s="371" t="e">
        <f>#REF!</f>
        <v>#REF!</v>
      </c>
    </row>
    <row r="97" spans="1:10" ht="38.25" outlineLevel="1">
      <c r="A97" s="392" t="s">
        <v>501</v>
      </c>
      <c r="B97" s="384">
        <v>96536</v>
      </c>
      <c r="C97" s="366" t="s">
        <v>918</v>
      </c>
      <c r="D97" s="367" t="s">
        <v>984</v>
      </c>
      <c r="E97" s="368" t="s">
        <v>441</v>
      </c>
      <c r="F97" s="368">
        <v>45.8</v>
      </c>
      <c r="G97" s="464"/>
      <c r="H97" s="4">
        <f t="shared" si="12"/>
        <v>0</v>
      </c>
      <c r="I97" s="372" t="e">
        <f t="shared" si="13"/>
        <v>#DIV/0!</v>
      </c>
      <c r="J97" s="371" t="e">
        <f>#REF!</f>
        <v>#REF!</v>
      </c>
    </row>
    <row r="98" spans="1:10" ht="25.5" outlineLevel="1">
      <c r="A98" s="392" t="s">
        <v>502</v>
      </c>
      <c r="B98" s="397">
        <v>96545</v>
      </c>
      <c r="C98" s="366" t="s">
        <v>918</v>
      </c>
      <c r="D98" s="367" t="s">
        <v>986</v>
      </c>
      <c r="E98" s="368" t="s">
        <v>978</v>
      </c>
      <c r="F98" s="368">
        <v>98.59</v>
      </c>
      <c r="G98" s="464"/>
      <c r="H98" s="4">
        <f t="shared" si="12"/>
        <v>0</v>
      </c>
      <c r="I98" s="383" t="e">
        <f t="shared" si="13"/>
        <v>#DIV/0!</v>
      </c>
      <c r="J98" s="371" t="e">
        <f>#REF!</f>
        <v>#REF!</v>
      </c>
    </row>
    <row r="99" spans="1:10" ht="38.25" outlineLevel="1">
      <c r="A99" s="392" t="s">
        <v>503</v>
      </c>
      <c r="B99" s="384">
        <v>92915</v>
      </c>
      <c r="C99" s="366" t="s">
        <v>918</v>
      </c>
      <c r="D99" s="367" t="s">
        <v>988</v>
      </c>
      <c r="E99" s="368" t="s">
        <v>978</v>
      </c>
      <c r="F99" s="368">
        <v>10.54</v>
      </c>
      <c r="G99" s="464"/>
      <c r="H99" s="4">
        <f t="shared" si="12"/>
        <v>0</v>
      </c>
      <c r="I99" s="372" t="e">
        <f t="shared" si="13"/>
        <v>#DIV/0!</v>
      </c>
      <c r="J99" s="371" t="e">
        <f>#REF!</f>
        <v>#REF!</v>
      </c>
    </row>
    <row r="100" spans="1:10" ht="39" outlineLevel="1" thickBot="1">
      <c r="A100" s="392" t="s">
        <v>504</v>
      </c>
      <c r="B100" s="384">
        <v>96557</v>
      </c>
      <c r="C100" s="366" t="s">
        <v>918</v>
      </c>
      <c r="D100" s="367" t="s">
        <v>981</v>
      </c>
      <c r="E100" s="368" t="s">
        <v>961</v>
      </c>
      <c r="F100" s="368">
        <v>4.3</v>
      </c>
      <c r="G100" s="464"/>
      <c r="H100" s="4">
        <f t="shared" si="12"/>
        <v>0</v>
      </c>
      <c r="I100" s="372" t="e">
        <f t="shared" si="13"/>
        <v>#DIV/0!</v>
      </c>
      <c r="J100" s="371" t="e">
        <f>#REF!</f>
        <v>#REF!</v>
      </c>
    </row>
    <row r="101" spans="1:10" ht="15.75" thickBot="1">
      <c r="A101" s="496">
        <v>4</v>
      </c>
      <c r="B101" s="503"/>
      <c r="C101" s="356"/>
      <c r="D101" s="357" t="s">
        <v>505</v>
      </c>
      <c r="E101" s="358">
        <f>ROUND(SUM(E102+E108+E115+E117+E122),2)</f>
        <v>0</v>
      </c>
      <c r="F101" s="358"/>
      <c r="G101" s="358"/>
      <c r="H101" s="359"/>
      <c r="I101" s="360" t="e">
        <f>E101/$G$612</f>
        <v>#DIV/0!</v>
      </c>
      <c r="J101" s="361" t="e">
        <f>#REF!</f>
        <v>#REF!</v>
      </c>
    </row>
    <row r="102" spans="1:10" ht="12.75" outlineLevel="1">
      <c r="A102" s="500" t="s">
        <v>57</v>
      </c>
      <c r="B102" s="501"/>
      <c r="C102" s="362"/>
      <c r="D102" s="363" t="s">
        <v>507</v>
      </c>
      <c r="E102" s="364">
        <f>SUM(H103:H107)</f>
        <v>0</v>
      </c>
      <c r="F102" s="364"/>
      <c r="G102" s="364"/>
      <c r="H102" s="364"/>
      <c r="I102" s="365" t="e">
        <f>E102/$G$612</f>
        <v>#DIV/0!</v>
      </c>
      <c r="J102" s="371" t="e">
        <f>#REF!</f>
        <v>#REF!</v>
      </c>
    </row>
    <row r="103" spans="1:10" ht="38.25" outlineLevel="1">
      <c r="A103" s="392" t="s">
        <v>58</v>
      </c>
      <c r="B103" s="388">
        <v>92431</v>
      </c>
      <c r="C103" s="366" t="s">
        <v>918</v>
      </c>
      <c r="D103" s="367" t="s">
        <v>990</v>
      </c>
      <c r="E103" s="368" t="s">
        <v>441</v>
      </c>
      <c r="F103" s="368">
        <v>510.21</v>
      </c>
      <c r="G103" s="464"/>
      <c r="H103" s="4">
        <f>ROUND(_xlfn.IFERROR(F103*G103," - "),2)</f>
        <v>0</v>
      </c>
      <c r="I103" s="370" t="e">
        <f>H103/$G$612</f>
        <v>#DIV/0!</v>
      </c>
      <c r="J103" s="371" t="e">
        <f>#REF!</f>
        <v>#REF!</v>
      </c>
    </row>
    <row r="104" spans="1:10" ht="25.5" outlineLevel="1">
      <c r="A104" s="392" t="s">
        <v>59</v>
      </c>
      <c r="B104" s="384">
        <v>92762</v>
      </c>
      <c r="C104" s="366" t="s">
        <v>918</v>
      </c>
      <c r="D104" s="367" t="s">
        <v>991</v>
      </c>
      <c r="E104" s="368" t="s">
        <v>978</v>
      </c>
      <c r="F104" s="368">
        <v>1057.5</v>
      </c>
      <c r="G104" s="464"/>
      <c r="H104" s="4">
        <f>ROUND(_xlfn.IFERROR(F104*G104," - "),2)</f>
        <v>0</v>
      </c>
      <c r="I104" s="372" t="e">
        <f>H104/$G$612</f>
        <v>#DIV/0!</v>
      </c>
      <c r="J104" s="371" t="e">
        <f>#REF!</f>
        <v>#REF!</v>
      </c>
    </row>
    <row r="105" spans="1:10" ht="25.5" outlineLevel="1">
      <c r="A105" s="392" t="s">
        <v>60</v>
      </c>
      <c r="B105" s="384">
        <v>92763</v>
      </c>
      <c r="C105" s="366" t="s">
        <v>918</v>
      </c>
      <c r="D105" s="367" t="s">
        <v>992</v>
      </c>
      <c r="E105" s="368" t="s">
        <v>978</v>
      </c>
      <c r="F105" s="368">
        <v>657.88</v>
      </c>
      <c r="G105" s="464"/>
      <c r="H105" s="4">
        <f>ROUND(_xlfn.IFERROR(F105*G105," - "),2)</f>
        <v>0</v>
      </c>
      <c r="I105" s="372" t="e">
        <f>H105/$G$612</f>
        <v>#DIV/0!</v>
      </c>
      <c r="J105" s="371" t="e">
        <f>#REF!</f>
        <v>#REF!</v>
      </c>
    </row>
    <row r="106" spans="1:10" ht="25.5" outlineLevel="1">
      <c r="A106" s="392" t="s">
        <v>201</v>
      </c>
      <c r="B106" s="384">
        <v>92759</v>
      </c>
      <c r="C106" s="366" t="s">
        <v>918</v>
      </c>
      <c r="D106" s="367" t="s">
        <v>993</v>
      </c>
      <c r="E106" s="368" t="s">
        <v>978</v>
      </c>
      <c r="F106" s="368">
        <v>627.66</v>
      </c>
      <c r="G106" s="464"/>
      <c r="H106" s="4">
        <f>ROUND(_xlfn.IFERROR(F106*G106," - "),2)</f>
        <v>0</v>
      </c>
      <c r="I106" s="372" t="e">
        <f>H106/$G$612</f>
        <v>#DIV/0!</v>
      </c>
      <c r="J106" s="371" t="e">
        <f>#REF!</f>
        <v>#REF!</v>
      </c>
    </row>
    <row r="107" spans="1:10" ht="25.5" outlineLevel="1">
      <c r="A107" s="392" t="s">
        <v>506</v>
      </c>
      <c r="B107" s="384">
        <v>103672</v>
      </c>
      <c r="C107" s="366" t="s">
        <v>918</v>
      </c>
      <c r="D107" s="367" t="s">
        <v>994</v>
      </c>
      <c r="E107" s="368" t="s">
        <v>961</v>
      </c>
      <c r="F107" s="368">
        <v>28.15</v>
      </c>
      <c r="G107" s="464"/>
      <c r="H107" s="4">
        <f>ROUND(_xlfn.IFERROR(F107*G107," - "),2)</f>
        <v>0</v>
      </c>
      <c r="I107" s="372" t="e">
        <f>H107/$G$612</f>
        <v>#DIV/0!</v>
      </c>
      <c r="J107" s="371" t="e">
        <f>#REF!</f>
        <v>#REF!</v>
      </c>
    </row>
    <row r="108" spans="1:10" ht="12.75" outlineLevel="1">
      <c r="A108" s="513" t="s">
        <v>61</v>
      </c>
      <c r="B108" s="514"/>
      <c r="C108" s="373"/>
      <c r="D108" s="398" t="s">
        <v>513</v>
      </c>
      <c r="E108" s="375">
        <f>SUM(H109:H114)</f>
        <v>0</v>
      </c>
      <c r="F108" s="375"/>
      <c r="G108" s="375"/>
      <c r="H108" s="375"/>
      <c r="I108" s="376" t="e">
        <f>E108/$G$612</f>
        <v>#DIV/0!</v>
      </c>
      <c r="J108" s="371" t="e">
        <f>#REF!</f>
        <v>#REF!</v>
      </c>
    </row>
    <row r="109" spans="1:10" ht="38.25" outlineLevel="1">
      <c r="A109" s="399" t="s">
        <v>62</v>
      </c>
      <c r="B109" s="400">
        <v>92471</v>
      </c>
      <c r="C109" s="401" t="s">
        <v>918</v>
      </c>
      <c r="D109" s="402" t="s">
        <v>995</v>
      </c>
      <c r="E109" s="403" t="s">
        <v>441</v>
      </c>
      <c r="F109" s="404">
        <v>597.12</v>
      </c>
      <c r="G109" s="466"/>
      <c r="H109" s="28">
        <f aca="true" t="shared" si="14" ref="H109:H114">ROUND(_xlfn.IFERROR(F109*G109," - "),2)</f>
        <v>0</v>
      </c>
      <c r="I109" s="405" t="e">
        <f aca="true" t="shared" si="15" ref="I109:I114">H109/$G$612</f>
        <v>#DIV/0!</v>
      </c>
      <c r="J109" s="371" t="e">
        <f>#REF!</f>
        <v>#REF!</v>
      </c>
    </row>
    <row r="110" spans="1:10" ht="25.5" outlineLevel="1">
      <c r="A110" s="406" t="s">
        <v>508</v>
      </c>
      <c r="B110" s="407">
        <v>92761</v>
      </c>
      <c r="C110" s="408" t="s">
        <v>918</v>
      </c>
      <c r="D110" s="409" t="s">
        <v>996</v>
      </c>
      <c r="E110" s="410" t="s">
        <v>978</v>
      </c>
      <c r="F110" s="411">
        <v>1058.64</v>
      </c>
      <c r="G110" s="467"/>
      <c r="H110" s="29">
        <f t="shared" si="14"/>
        <v>0</v>
      </c>
      <c r="I110" s="412" t="e">
        <f t="shared" si="15"/>
        <v>#DIV/0!</v>
      </c>
      <c r="J110" s="371" t="e">
        <f>#REF!</f>
        <v>#REF!</v>
      </c>
    </row>
    <row r="111" spans="1:10" ht="25.5" outlineLevel="1">
      <c r="A111" s="406" t="s">
        <v>509</v>
      </c>
      <c r="B111" s="407">
        <v>92762</v>
      </c>
      <c r="C111" s="408" t="s">
        <v>918</v>
      </c>
      <c r="D111" s="409" t="s">
        <v>991</v>
      </c>
      <c r="E111" s="410" t="s">
        <v>978</v>
      </c>
      <c r="F111" s="411">
        <v>62.37</v>
      </c>
      <c r="G111" s="467"/>
      <c r="H111" s="29">
        <f t="shared" si="14"/>
        <v>0</v>
      </c>
      <c r="I111" s="412" t="e">
        <f t="shared" si="15"/>
        <v>#DIV/0!</v>
      </c>
      <c r="J111" s="371" t="e">
        <f>#REF!</f>
        <v>#REF!</v>
      </c>
    </row>
    <row r="112" spans="1:10" ht="25.5" outlineLevel="1">
      <c r="A112" s="406" t="s">
        <v>510</v>
      </c>
      <c r="B112" s="407">
        <v>92763</v>
      </c>
      <c r="C112" s="408" t="s">
        <v>918</v>
      </c>
      <c r="D112" s="409" t="s">
        <v>992</v>
      </c>
      <c r="E112" s="410" t="s">
        <v>978</v>
      </c>
      <c r="F112" s="411">
        <v>7.16</v>
      </c>
      <c r="G112" s="467"/>
      <c r="H112" s="29">
        <f t="shared" si="14"/>
        <v>0</v>
      </c>
      <c r="I112" s="412" t="e">
        <f t="shared" si="15"/>
        <v>#DIV/0!</v>
      </c>
      <c r="J112" s="371" t="e">
        <f>#REF!</f>
        <v>#REF!</v>
      </c>
    </row>
    <row r="113" spans="1:10" ht="25.5" outlineLevel="1">
      <c r="A113" s="406" t="s">
        <v>511</v>
      </c>
      <c r="B113" s="407">
        <v>92759</v>
      </c>
      <c r="C113" s="408" t="s">
        <v>918</v>
      </c>
      <c r="D113" s="409" t="s">
        <v>993</v>
      </c>
      <c r="E113" s="410" t="s">
        <v>978</v>
      </c>
      <c r="F113" s="411">
        <v>571.09</v>
      </c>
      <c r="G113" s="467"/>
      <c r="H113" s="29">
        <f t="shared" si="14"/>
        <v>0</v>
      </c>
      <c r="I113" s="412" t="e">
        <f t="shared" si="15"/>
        <v>#DIV/0!</v>
      </c>
      <c r="J113" s="371" t="e">
        <f>#REF!</f>
        <v>#REF!</v>
      </c>
    </row>
    <row r="114" spans="1:10" ht="38.25" outlineLevel="1">
      <c r="A114" s="406" t="s">
        <v>512</v>
      </c>
      <c r="B114" s="384">
        <v>103674</v>
      </c>
      <c r="C114" s="408" t="s">
        <v>918</v>
      </c>
      <c r="D114" s="409" t="s">
        <v>997</v>
      </c>
      <c r="E114" s="410" t="s">
        <v>961</v>
      </c>
      <c r="F114" s="413">
        <v>40.3</v>
      </c>
      <c r="G114" s="467"/>
      <c r="H114" s="29">
        <f t="shared" si="14"/>
        <v>0</v>
      </c>
      <c r="I114" s="412" t="e">
        <f t="shared" si="15"/>
        <v>#DIV/0!</v>
      </c>
      <c r="J114" s="371" t="e">
        <f>#REF!</f>
        <v>#REF!</v>
      </c>
    </row>
    <row r="115" spans="1:10" ht="12.75" outlineLevel="1">
      <c r="A115" s="513" t="s">
        <v>63</v>
      </c>
      <c r="B115" s="514"/>
      <c r="C115" s="373"/>
      <c r="D115" s="398" t="s">
        <v>514</v>
      </c>
      <c r="E115" s="375">
        <f>SUM(H116:H116)</f>
        <v>0</v>
      </c>
      <c r="F115" s="375"/>
      <c r="G115" s="375"/>
      <c r="H115" s="375"/>
      <c r="I115" s="376" t="e">
        <f>E115/$G$612</f>
        <v>#DIV/0!</v>
      </c>
      <c r="J115" s="371" t="e">
        <f>#REF!</f>
        <v>#REF!</v>
      </c>
    </row>
    <row r="116" spans="1:10" ht="25.5" outlineLevel="1">
      <c r="A116" s="7" t="s">
        <v>64</v>
      </c>
      <c r="B116" s="388">
        <v>93183</v>
      </c>
      <c r="C116" s="366" t="s">
        <v>918</v>
      </c>
      <c r="D116" s="367" t="s">
        <v>998</v>
      </c>
      <c r="E116" s="368" t="s">
        <v>954</v>
      </c>
      <c r="F116" s="368">
        <v>216.92</v>
      </c>
      <c r="G116" s="464"/>
      <c r="H116" s="4">
        <f>ROUND(_xlfn.IFERROR(F116*G116," - "),2)</f>
        <v>0</v>
      </c>
      <c r="I116" s="370" t="e">
        <f>H116/$G$612</f>
        <v>#DIV/0!</v>
      </c>
      <c r="J116" s="371" t="e">
        <f>#REF!</f>
        <v>#REF!</v>
      </c>
    </row>
    <row r="117" spans="1:10" ht="12.75" outlineLevel="1">
      <c r="A117" s="513" t="s">
        <v>65</v>
      </c>
      <c r="B117" s="514"/>
      <c r="C117" s="373"/>
      <c r="D117" s="398" t="s">
        <v>519</v>
      </c>
      <c r="E117" s="375">
        <f>SUM(H118:H121)</f>
        <v>0</v>
      </c>
      <c r="F117" s="375"/>
      <c r="G117" s="375"/>
      <c r="H117" s="375"/>
      <c r="I117" s="376" t="e">
        <f>E117/$G$612</f>
        <v>#DIV/0!</v>
      </c>
      <c r="J117" s="371" t="e">
        <f>#REF!</f>
        <v>#REF!</v>
      </c>
    </row>
    <row r="118" spans="1:10" ht="38.25" outlineLevel="1">
      <c r="A118" s="30" t="s">
        <v>66</v>
      </c>
      <c r="B118" s="388">
        <v>92431</v>
      </c>
      <c r="C118" s="366" t="s">
        <v>918</v>
      </c>
      <c r="D118" s="367" t="s">
        <v>990</v>
      </c>
      <c r="E118" s="368" t="s">
        <v>441</v>
      </c>
      <c r="F118" s="368">
        <v>16.02</v>
      </c>
      <c r="G118" s="464"/>
      <c r="H118" s="4">
        <f>ROUND(_xlfn.IFERROR(F118*G118," - "),2)</f>
        <v>0</v>
      </c>
      <c r="I118" s="370" t="e">
        <f>H118/$G$612</f>
        <v>#DIV/0!</v>
      </c>
      <c r="J118" s="371" t="e">
        <f>#REF!</f>
        <v>#REF!</v>
      </c>
    </row>
    <row r="119" spans="1:10" ht="25.5" outlineLevel="1">
      <c r="A119" s="30" t="s">
        <v>520</v>
      </c>
      <c r="B119" s="388">
        <v>92761</v>
      </c>
      <c r="C119" s="366" t="s">
        <v>918</v>
      </c>
      <c r="D119" s="367" t="s">
        <v>996</v>
      </c>
      <c r="E119" s="368" t="s">
        <v>978</v>
      </c>
      <c r="F119" s="368">
        <v>41.19</v>
      </c>
      <c r="G119" s="464"/>
      <c r="H119" s="4">
        <f>ROUND(_xlfn.IFERROR(F119*G119," - "),2)</f>
        <v>0</v>
      </c>
      <c r="I119" s="372" t="e">
        <f>H119/$G$612</f>
        <v>#DIV/0!</v>
      </c>
      <c r="J119" s="371" t="e">
        <f>#REF!</f>
        <v>#REF!</v>
      </c>
    </row>
    <row r="120" spans="1:10" ht="25.5" outlineLevel="1">
      <c r="A120" s="30" t="s">
        <v>521</v>
      </c>
      <c r="B120" s="388">
        <v>92759</v>
      </c>
      <c r="C120" s="366" t="s">
        <v>918</v>
      </c>
      <c r="D120" s="367" t="s">
        <v>993</v>
      </c>
      <c r="E120" s="368" t="s">
        <v>978</v>
      </c>
      <c r="F120" s="368">
        <v>9.13</v>
      </c>
      <c r="G120" s="464"/>
      <c r="H120" s="4">
        <f>ROUND(_xlfn.IFERROR(F120*G120," - "),2)</f>
        <v>0</v>
      </c>
      <c r="I120" s="372" t="e">
        <f>H120/$G$612</f>
        <v>#DIV/0!</v>
      </c>
      <c r="J120" s="371" t="e">
        <f>#REF!</f>
        <v>#REF!</v>
      </c>
    </row>
    <row r="121" spans="1:10" ht="25.5" outlineLevel="1">
      <c r="A121" s="30" t="s">
        <v>522</v>
      </c>
      <c r="B121" s="414">
        <v>103672</v>
      </c>
      <c r="C121" s="389" t="s">
        <v>918</v>
      </c>
      <c r="D121" s="390" t="s">
        <v>994</v>
      </c>
      <c r="E121" s="391" t="s">
        <v>961</v>
      </c>
      <c r="F121" s="368">
        <v>0.66</v>
      </c>
      <c r="G121" s="464"/>
      <c r="H121" s="4">
        <f>ROUND(_xlfn.IFERROR(F121*G121," - "),2)</f>
        <v>0</v>
      </c>
      <c r="I121" s="383" t="e">
        <f>H121/$G$612</f>
        <v>#DIV/0!</v>
      </c>
      <c r="J121" s="371" t="e">
        <f>#REF!</f>
        <v>#REF!</v>
      </c>
    </row>
    <row r="122" spans="1:10" ht="13.5" customHeight="1" outlineLevel="1">
      <c r="A122" s="513" t="s">
        <v>256</v>
      </c>
      <c r="B122" s="514"/>
      <c r="C122" s="373"/>
      <c r="D122" s="398" t="s">
        <v>525</v>
      </c>
      <c r="E122" s="375">
        <f>SUM(H123:H128)</f>
        <v>0</v>
      </c>
      <c r="F122" s="375"/>
      <c r="G122" s="375"/>
      <c r="H122" s="375"/>
      <c r="I122" s="376" t="e">
        <f>E122/$G$612</f>
        <v>#DIV/0!</v>
      </c>
      <c r="J122" s="371" t="e">
        <f>#REF!</f>
        <v>#REF!</v>
      </c>
    </row>
    <row r="123" spans="1:10" ht="38.25" outlineLevel="1">
      <c r="A123" s="31" t="s">
        <v>515</v>
      </c>
      <c r="B123" s="400">
        <v>92431</v>
      </c>
      <c r="C123" s="401" t="s">
        <v>918</v>
      </c>
      <c r="D123" s="402" t="s">
        <v>990</v>
      </c>
      <c r="E123" s="403" t="s">
        <v>441</v>
      </c>
      <c r="F123" s="404">
        <v>22.66</v>
      </c>
      <c r="G123" s="466"/>
      <c r="H123" s="28">
        <f aca="true" t="shared" si="16" ref="H123:H128">ROUND(_xlfn.IFERROR(F123*G123," - "),2)</f>
        <v>0</v>
      </c>
      <c r="I123" s="405" t="e">
        <f aca="true" t="shared" si="17" ref="I123:I128">H123/$G$612</f>
        <v>#DIV/0!</v>
      </c>
      <c r="J123" s="371" t="e">
        <f>#REF!</f>
        <v>#REF!</v>
      </c>
    </row>
    <row r="124" spans="1:10" ht="25.5" outlineLevel="1">
      <c r="A124" s="32" t="s">
        <v>516</v>
      </c>
      <c r="B124" s="407">
        <v>92760</v>
      </c>
      <c r="C124" s="408" t="s">
        <v>918</v>
      </c>
      <c r="D124" s="409" t="s">
        <v>999</v>
      </c>
      <c r="E124" s="410" t="s">
        <v>978</v>
      </c>
      <c r="F124" s="411">
        <v>18.52</v>
      </c>
      <c r="G124" s="467"/>
      <c r="H124" s="29">
        <f t="shared" si="16"/>
        <v>0</v>
      </c>
      <c r="I124" s="412" t="e">
        <f t="shared" si="17"/>
        <v>#DIV/0!</v>
      </c>
      <c r="J124" s="371" t="e">
        <f>#REF!</f>
        <v>#REF!</v>
      </c>
    </row>
    <row r="125" spans="1:10" ht="25.5" outlineLevel="1">
      <c r="A125" s="32" t="s">
        <v>517</v>
      </c>
      <c r="B125" s="407">
        <v>92761</v>
      </c>
      <c r="C125" s="408" t="s">
        <v>918</v>
      </c>
      <c r="D125" s="409" t="s">
        <v>996</v>
      </c>
      <c r="E125" s="410" t="s">
        <v>978</v>
      </c>
      <c r="F125" s="411">
        <v>19.5</v>
      </c>
      <c r="G125" s="467"/>
      <c r="H125" s="29">
        <f t="shared" si="16"/>
        <v>0</v>
      </c>
      <c r="I125" s="412" t="e">
        <f t="shared" si="17"/>
        <v>#DIV/0!</v>
      </c>
      <c r="J125" s="371" t="e">
        <f>#REF!</f>
        <v>#REF!</v>
      </c>
    </row>
    <row r="126" spans="1:10" ht="25.5" outlineLevel="1">
      <c r="A126" s="32" t="s">
        <v>518</v>
      </c>
      <c r="B126" s="407">
        <v>92762</v>
      </c>
      <c r="C126" s="408" t="s">
        <v>918</v>
      </c>
      <c r="D126" s="409" t="s">
        <v>991</v>
      </c>
      <c r="E126" s="410" t="s">
        <v>978</v>
      </c>
      <c r="F126" s="411">
        <v>33.61</v>
      </c>
      <c r="G126" s="467"/>
      <c r="H126" s="29">
        <f t="shared" si="16"/>
        <v>0</v>
      </c>
      <c r="I126" s="412" t="e">
        <f t="shared" si="17"/>
        <v>#DIV/0!</v>
      </c>
      <c r="J126" s="371" t="e">
        <f>#REF!</f>
        <v>#REF!</v>
      </c>
    </row>
    <row r="127" spans="1:10" ht="25.5" outlineLevel="1">
      <c r="A127" s="32" t="s">
        <v>523</v>
      </c>
      <c r="B127" s="407">
        <v>92759</v>
      </c>
      <c r="C127" s="408" t="s">
        <v>918</v>
      </c>
      <c r="D127" s="409" t="s">
        <v>993</v>
      </c>
      <c r="E127" s="410" t="s">
        <v>978</v>
      </c>
      <c r="F127" s="411">
        <v>19.24</v>
      </c>
      <c r="G127" s="467"/>
      <c r="H127" s="29">
        <f t="shared" si="16"/>
        <v>0</v>
      </c>
      <c r="I127" s="412" t="e">
        <f t="shared" si="17"/>
        <v>#DIV/0!</v>
      </c>
      <c r="J127" s="371" t="e">
        <f>#REF!</f>
        <v>#REF!</v>
      </c>
    </row>
    <row r="128" spans="1:10" ht="26.25" outlineLevel="1" thickBot="1">
      <c r="A128" s="32" t="s">
        <v>524</v>
      </c>
      <c r="B128" s="407">
        <v>103672</v>
      </c>
      <c r="C128" s="408" t="s">
        <v>918</v>
      </c>
      <c r="D128" s="409" t="s">
        <v>994</v>
      </c>
      <c r="E128" s="410" t="s">
        <v>961</v>
      </c>
      <c r="F128" s="415">
        <v>1.46</v>
      </c>
      <c r="G128" s="467"/>
      <c r="H128" s="29">
        <f t="shared" si="16"/>
        <v>0</v>
      </c>
      <c r="I128" s="412" t="e">
        <f t="shared" si="17"/>
        <v>#DIV/0!</v>
      </c>
      <c r="J128" s="371" t="e">
        <f>#REF!</f>
        <v>#REF!</v>
      </c>
    </row>
    <row r="129" spans="1:10" ht="15.75" thickBot="1">
      <c r="A129" s="496">
        <v>5</v>
      </c>
      <c r="B129" s="503"/>
      <c r="C129" s="356"/>
      <c r="D129" s="357" t="s">
        <v>526</v>
      </c>
      <c r="E129" s="358">
        <f>ROUND(SUM(E130,E132,E140),2)</f>
        <v>0</v>
      </c>
      <c r="F129" s="358"/>
      <c r="G129" s="358"/>
      <c r="H129" s="359"/>
      <c r="I129" s="360" t="e">
        <f>E129/$G$612</f>
        <v>#DIV/0!</v>
      </c>
      <c r="J129" s="361" t="e">
        <f>#REF!</f>
        <v>#REF!</v>
      </c>
    </row>
    <row r="130" spans="1:10" ht="12.75" outlineLevel="1">
      <c r="A130" s="500" t="s">
        <v>67</v>
      </c>
      <c r="B130" s="501"/>
      <c r="C130" s="362"/>
      <c r="D130" s="363" t="s">
        <v>378</v>
      </c>
      <c r="E130" s="364">
        <f>SUM(H131:H131)</f>
        <v>0</v>
      </c>
      <c r="F130" s="364"/>
      <c r="G130" s="364"/>
      <c r="H130" s="364"/>
      <c r="I130" s="365" t="e">
        <f>E130/$G$612</f>
        <v>#DIV/0!</v>
      </c>
      <c r="J130" s="371" t="e">
        <f>#REF!</f>
        <v>#REF!</v>
      </c>
    </row>
    <row r="131" spans="1:10" ht="38.25" outlineLevel="1">
      <c r="A131" s="8" t="s">
        <v>68</v>
      </c>
      <c r="B131" s="26">
        <v>101162</v>
      </c>
      <c r="C131" s="366" t="s">
        <v>918</v>
      </c>
      <c r="D131" s="367" t="s">
        <v>1000</v>
      </c>
      <c r="E131" s="368" t="s">
        <v>441</v>
      </c>
      <c r="F131" s="382">
        <v>6.1</v>
      </c>
      <c r="G131" s="464"/>
      <c r="H131" s="4">
        <f>ROUND(_xlfn.IFERROR(F131*G131," - "),2)</f>
        <v>0</v>
      </c>
      <c r="I131" s="370" t="e">
        <f>H131/$G$612</f>
        <v>#DIV/0!</v>
      </c>
      <c r="J131" s="371" t="e">
        <f>#REF!</f>
        <v>#REF!</v>
      </c>
    </row>
    <row r="132" spans="1:10" ht="12.75" outlineLevel="1">
      <c r="A132" s="498" t="s">
        <v>69</v>
      </c>
      <c r="B132" s="499"/>
      <c r="C132" s="373"/>
      <c r="D132" s="380" t="s">
        <v>527</v>
      </c>
      <c r="E132" s="375">
        <f>SUM(H133:H139)</f>
        <v>0</v>
      </c>
      <c r="F132" s="375"/>
      <c r="G132" s="375"/>
      <c r="H132" s="375"/>
      <c r="I132" s="376" t="e">
        <f>E132/$G$612</f>
        <v>#DIV/0!</v>
      </c>
      <c r="J132" s="371" t="e">
        <f>#REF!</f>
        <v>#REF!</v>
      </c>
    </row>
    <row r="133" spans="1:10" ht="38.25" outlineLevel="1">
      <c r="A133" s="416" t="s">
        <v>70</v>
      </c>
      <c r="B133" s="33">
        <v>103322</v>
      </c>
      <c r="C133" s="401" t="s">
        <v>918</v>
      </c>
      <c r="D133" s="402" t="s">
        <v>1001</v>
      </c>
      <c r="E133" s="403" t="s">
        <v>441</v>
      </c>
      <c r="F133" s="417">
        <v>1015.65</v>
      </c>
      <c r="G133" s="466"/>
      <c r="H133" s="28">
        <f aca="true" t="shared" si="18" ref="H133:H139">ROUND(_xlfn.IFERROR(F133*G133," - "),2)</f>
        <v>0</v>
      </c>
      <c r="I133" s="405" t="e">
        <f aca="true" t="shared" si="19" ref="I133:I139">H133/$G$612</f>
        <v>#DIV/0!</v>
      </c>
      <c r="J133" s="371" t="e">
        <f>#REF!</f>
        <v>#REF!</v>
      </c>
    </row>
    <row r="134" spans="1:10" ht="38.25" outlineLevel="1">
      <c r="A134" s="418" t="s">
        <v>70</v>
      </c>
      <c r="B134" s="34">
        <v>103328</v>
      </c>
      <c r="C134" s="408" t="s">
        <v>918</v>
      </c>
      <c r="D134" s="409" t="s">
        <v>1002</v>
      </c>
      <c r="E134" s="410" t="s">
        <v>441</v>
      </c>
      <c r="F134" s="369">
        <v>16.86</v>
      </c>
      <c r="G134" s="467"/>
      <c r="H134" s="29">
        <f t="shared" si="18"/>
        <v>0</v>
      </c>
      <c r="I134" s="412" t="e">
        <f t="shared" si="19"/>
        <v>#DIV/0!</v>
      </c>
      <c r="J134" s="371" t="e">
        <f>#REF!</f>
        <v>#REF!</v>
      </c>
    </row>
    <row r="135" spans="1:10" ht="38.25" outlineLevel="1">
      <c r="A135" s="418" t="s">
        <v>70</v>
      </c>
      <c r="B135" s="34">
        <v>103324</v>
      </c>
      <c r="C135" s="408" t="s">
        <v>918</v>
      </c>
      <c r="D135" s="409" t="s">
        <v>1003</v>
      </c>
      <c r="E135" s="410" t="s">
        <v>441</v>
      </c>
      <c r="F135" s="369">
        <v>710.21</v>
      </c>
      <c r="G135" s="467"/>
      <c r="H135" s="29">
        <f t="shared" si="18"/>
        <v>0</v>
      </c>
      <c r="I135" s="412" t="e">
        <f t="shared" si="19"/>
        <v>#DIV/0!</v>
      </c>
      <c r="J135" s="371" t="e">
        <f>#REF!</f>
        <v>#REF!</v>
      </c>
    </row>
    <row r="136" spans="1:10" ht="38.25" outlineLevel="1">
      <c r="A136" s="418" t="s">
        <v>70</v>
      </c>
      <c r="B136" s="34">
        <v>101159</v>
      </c>
      <c r="C136" s="408" t="s">
        <v>918</v>
      </c>
      <c r="D136" s="409" t="s">
        <v>1004</v>
      </c>
      <c r="E136" s="410" t="s">
        <v>441</v>
      </c>
      <c r="F136" s="369">
        <v>13.02</v>
      </c>
      <c r="G136" s="467"/>
      <c r="H136" s="29">
        <f t="shared" si="18"/>
        <v>0</v>
      </c>
      <c r="I136" s="412" t="e">
        <f t="shared" si="19"/>
        <v>#DIV/0!</v>
      </c>
      <c r="J136" s="371" t="e">
        <f>#REF!</f>
        <v>#REF!</v>
      </c>
    </row>
    <row r="137" spans="1:10" ht="25.5" outlineLevel="1">
      <c r="A137" s="418" t="s">
        <v>70</v>
      </c>
      <c r="B137" s="34">
        <v>93202</v>
      </c>
      <c r="C137" s="408" t="s">
        <v>918</v>
      </c>
      <c r="D137" s="409" t="s">
        <v>1005</v>
      </c>
      <c r="E137" s="410" t="s">
        <v>954</v>
      </c>
      <c r="F137" s="369">
        <v>536.28</v>
      </c>
      <c r="G137" s="467"/>
      <c r="H137" s="29">
        <f t="shared" si="18"/>
        <v>0</v>
      </c>
      <c r="I137" s="412" t="e">
        <f t="shared" si="19"/>
        <v>#DIV/0!</v>
      </c>
      <c r="J137" s="371" t="e">
        <f>#REF!</f>
        <v>#REF!</v>
      </c>
    </row>
    <row r="138" spans="1:10" ht="38.25" outlineLevel="1">
      <c r="A138" s="418" t="s">
        <v>70</v>
      </c>
      <c r="B138" s="34">
        <v>102253</v>
      </c>
      <c r="C138" s="408" t="s">
        <v>918</v>
      </c>
      <c r="D138" s="409" t="s">
        <v>1006</v>
      </c>
      <c r="E138" s="410" t="s">
        <v>441</v>
      </c>
      <c r="F138" s="369">
        <v>15.72</v>
      </c>
      <c r="G138" s="467"/>
      <c r="H138" s="29">
        <f t="shared" si="18"/>
        <v>0</v>
      </c>
      <c r="I138" s="412" t="e">
        <f t="shared" si="19"/>
        <v>#DIV/0!</v>
      </c>
      <c r="J138" s="371" t="e">
        <f>#REF!</f>
        <v>#REF!</v>
      </c>
    </row>
    <row r="139" spans="1:10" ht="38.25" outlineLevel="1">
      <c r="A139" s="418" t="s">
        <v>70</v>
      </c>
      <c r="B139" s="34">
        <v>96361</v>
      </c>
      <c r="C139" s="408" t="s">
        <v>918</v>
      </c>
      <c r="D139" s="409" t="s">
        <v>1007</v>
      </c>
      <c r="E139" s="410" t="s">
        <v>441</v>
      </c>
      <c r="F139" s="369">
        <v>7.2</v>
      </c>
      <c r="G139" s="467"/>
      <c r="H139" s="29">
        <f t="shared" si="18"/>
        <v>0</v>
      </c>
      <c r="I139" s="412" t="e">
        <f t="shared" si="19"/>
        <v>#DIV/0!</v>
      </c>
      <c r="J139" s="371" t="e">
        <f>#REF!</f>
        <v>#REF!</v>
      </c>
    </row>
    <row r="140" spans="1:10" ht="12.75" outlineLevel="1">
      <c r="A140" s="498" t="s">
        <v>71</v>
      </c>
      <c r="B140" s="499"/>
      <c r="C140" s="373"/>
      <c r="D140" s="380" t="s">
        <v>528</v>
      </c>
      <c r="E140" s="375">
        <f>SUM(H141:H141)</f>
        <v>0</v>
      </c>
      <c r="F140" s="375"/>
      <c r="G140" s="375"/>
      <c r="H140" s="375"/>
      <c r="I140" s="376" t="e">
        <f>E140/$G$612</f>
        <v>#DIV/0!</v>
      </c>
      <c r="J140" s="371" t="e">
        <f>#REF!</f>
        <v>#REF!</v>
      </c>
    </row>
    <row r="141" spans="1:10" ht="39" outlineLevel="1" thickBot="1">
      <c r="A141" s="7" t="s">
        <v>72</v>
      </c>
      <c r="B141" s="26">
        <v>103324</v>
      </c>
      <c r="C141" s="366" t="s">
        <v>918</v>
      </c>
      <c r="D141" s="367" t="s">
        <v>1003</v>
      </c>
      <c r="E141" s="368" t="s">
        <v>441</v>
      </c>
      <c r="F141" s="377">
        <v>42.84</v>
      </c>
      <c r="G141" s="464"/>
      <c r="H141" s="4">
        <f>ROUND(_xlfn.IFERROR(F141*G141," - "),2)</f>
        <v>0</v>
      </c>
      <c r="I141" s="370" t="e">
        <f>H141/$G$612</f>
        <v>#DIV/0!</v>
      </c>
      <c r="J141" s="371" t="e">
        <f>#REF!</f>
        <v>#REF!</v>
      </c>
    </row>
    <row r="142" spans="1:10" ht="15.75" thickBot="1">
      <c r="A142" s="496">
        <v>6</v>
      </c>
      <c r="B142" s="503"/>
      <c r="C142" s="356"/>
      <c r="D142" s="357" t="s">
        <v>163</v>
      </c>
      <c r="E142" s="358">
        <f>ROUND(SUM(E143+E150+E154+E162+E166+E184+E189),2)</f>
        <v>0</v>
      </c>
      <c r="F142" s="358"/>
      <c r="G142" s="358"/>
      <c r="H142" s="359"/>
      <c r="I142" s="360" t="e">
        <f>E142/$G$612</f>
        <v>#DIV/0!</v>
      </c>
      <c r="J142" s="361" t="e">
        <f>#REF!</f>
        <v>#REF!</v>
      </c>
    </row>
    <row r="143" spans="1:10" ht="12.75" outlineLevel="1">
      <c r="A143" s="500" t="s">
        <v>73</v>
      </c>
      <c r="B143" s="501"/>
      <c r="C143" s="362"/>
      <c r="D143" s="363" t="s">
        <v>529</v>
      </c>
      <c r="E143" s="364">
        <f>SUM(H144:H149)</f>
        <v>0</v>
      </c>
      <c r="F143" s="364"/>
      <c r="G143" s="364"/>
      <c r="H143" s="364"/>
      <c r="I143" s="365" t="e">
        <f>E143/$G$612</f>
        <v>#DIV/0!</v>
      </c>
      <c r="J143" s="371" t="e">
        <f>#REF!</f>
        <v>#REF!</v>
      </c>
    </row>
    <row r="144" spans="1:10" ht="51" outlineLevel="1">
      <c r="A144" s="8" t="s">
        <v>74</v>
      </c>
      <c r="B144" s="26">
        <v>90842</v>
      </c>
      <c r="C144" s="366" t="s">
        <v>918</v>
      </c>
      <c r="D144" s="367" t="s">
        <v>1008</v>
      </c>
      <c r="E144" s="368" t="s">
        <v>110</v>
      </c>
      <c r="F144" s="377">
        <v>10</v>
      </c>
      <c r="G144" s="464"/>
      <c r="H144" s="4">
        <f aca="true" t="shared" si="20" ref="H144:H149">ROUND(_xlfn.IFERROR(F144*G144," - "),2)</f>
        <v>0</v>
      </c>
      <c r="I144" s="370" t="e">
        <f aca="true" t="shared" si="21" ref="I144:I149">H144/$G$612</f>
        <v>#DIV/0!</v>
      </c>
      <c r="J144" s="371" t="e">
        <f>#REF!</f>
        <v>#REF!</v>
      </c>
    </row>
    <row r="145" spans="1:10" ht="25.5" outlineLevel="1">
      <c r="A145" s="8" t="s">
        <v>75</v>
      </c>
      <c r="B145" s="19">
        <v>91298</v>
      </c>
      <c r="C145" s="366" t="s">
        <v>918</v>
      </c>
      <c r="D145" s="367" t="s">
        <v>1009</v>
      </c>
      <c r="E145" s="368" t="s">
        <v>110</v>
      </c>
      <c r="F145" s="377">
        <v>5</v>
      </c>
      <c r="G145" s="464"/>
      <c r="H145" s="4">
        <f t="shared" si="20"/>
        <v>0</v>
      </c>
      <c r="I145" s="372" t="e">
        <f t="shared" si="21"/>
        <v>#DIV/0!</v>
      </c>
      <c r="J145" s="371" t="e">
        <f>#REF!</f>
        <v>#REF!</v>
      </c>
    </row>
    <row r="146" spans="1:10" ht="51" outlineLevel="1">
      <c r="A146" s="8" t="s">
        <v>76</v>
      </c>
      <c r="B146" s="19">
        <v>90843</v>
      </c>
      <c r="C146" s="366" t="s">
        <v>918</v>
      </c>
      <c r="D146" s="367" t="s">
        <v>1010</v>
      </c>
      <c r="E146" s="368" t="s">
        <v>110</v>
      </c>
      <c r="F146" s="377">
        <v>10</v>
      </c>
      <c r="G146" s="464"/>
      <c r="H146" s="4">
        <f t="shared" si="20"/>
        <v>0</v>
      </c>
      <c r="I146" s="372" t="e">
        <f t="shared" si="21"/>
        <v>#DIV/0!</v>
      </c>
      <c r="J146" s="371" t="e">
        <f>#REF!</f>
        <v>#REF!</v>
      </c>
    </row>
    <row r="147" spans="1:10" ht="12.75" outlineLevel="1">
      <c r="A147" s="8" t="s">
        <v>530</v>
      </c>
      <c r="B147" s="5" t="s">
        <v>379</v>
      </c>
      <c r="C147" s="366" t="s">
        <v>920</v>
      </c>
      <c r="D147" s="367" t="s">
        <v>1011</v>
      </c>
      <c r="E147" s="368" t="s">
        <v>441</v>
      </c>
      <c r="F147" s="377">
        <v>10</v>
      </c>
      <c r="G147" s="464"/>
      <c r="H147" s="4">
        <f t="shared" si="20"/>
        <v>0</v>
      </c>
      <c r="I147" s="372" t="e">
        <f t="shared" si="21"/>
        <v>#DIV/0!</v>
      </c>
      <c r="J147" s="371" t="e">
        <f>#REF!</f>
        <v>#REF!</v>
      </c>
    </row>
    <row r="148" spans="1:10" ht="38.25" outlineLevel="1">
      <c r="A148" s="8" t="s">
        <v>531</v>
      </c>
      <c r="B148" s="19">
        <v>91306</v>
      </c>
      <c r="C148" s="366" t="s">
        <v>918</v>
      </c>
      <c r="D148" s="367" t="s">
        <v>1012</v>
      </c>
      <c r="E148" s="368" t="s">
        <v>110</v>
      </c>
      <c r="F148" s="377">
        <v>10</v>
      </c>
      <c r="G148" s="464"/>
      <c r="H148" s="4">
        <f t="shared" si="20"/>
        <v>0</v>
      </c>
      <c r="I148" s="372" t="e">
        <f t="shared" si="21"/>
        <v>#DIV/0!</v>
      </c>
      <c r="J148" s="371" t="e">
        <f>#REF!</f>
        <v>#REF!</v>
      </c>
    </row>
    <row r="149" spans="1:10" ht="12.75" outlineLevel="1">
      <c r="A149" s="8" t="s">
        <v>532</v>
      </c>
      <c r="B149" s="6" t="s">
        <v>273</v>
      </c>
      <c r="C149" s="389" t="s">
        <v>919</v>
      </c>
      <c r="D149" s="390" t="s">
        <v>1013</v>
      </c>
      <c r="E149" s="391" t="s">
        <v>441</v>
      </c>
      <c r="F149" s="377">
        <v>4.8</v>
      </c>
      <c r="G149" s="464"/>
      <c r="H149" s="4">
        <f t="shared" si="20"/>
        <v>0</v>
      </c>
      <c r="I149" s="383" t="e">
        <f t="shared" si="21"/>
        <v>#DIV/0!</v>
      </c>
      <c r="J149" s="371" t="e">
        <f>#REF!</f>
        <v>#REF!</v>
      </c>
    </row>
    <row r="150" spans="1:10" ht="12.75" outlineLevel="1">
      <c r="A150" s="498" t="s">
        <v>77</v>
      </c>
      <c r="B150" s="499"/>
      <c r="C150" s="373"/>
      <c r="D150" s="380" t="s">
        <v>533</v>
      </c>
      <c r="E150" s="375">
        <f>SUM(H151:H153)</f>
        <v>0</v>
      </c>
      <c r="F150" s="375"/>
      <c r="G150" s="375"/>
      <c r="H150" s="375"/>
      <c r="I150" s="376" t="e">
        <f>E150/$G$612</f>
        <v>#DIV/0!</v>
      </c>
      <c r="J150" s="371" t="e">
        <f>#REF!</f>
        <v>#REF!</v>
      </c>
    </row>
    <row r="151" spans="1:10" ht="12.75" outlineLevel="1">
      <c r="A151" s="8" t="s">
        <v>78</v>
      </c>
      <c r="B151" s="26">
        <v>100705</v>
      </c>
      <c r="C151" s="366" t="s">
        <v>918</v>
      </c>
      <c r="D151" s="367" t="s">
        <v>1014</v>
      </c>
      <c r="E151" s="368" t="s">
        <v>110</v>
      </c>
      <c r="F151" s="382">
        <v>8</v>
      </c>
      <c r="G151" s="464"/>
      <c r="H151" s="4">
        <f>ROUND(_xlfn.IFERROR(F151*G151," - "),2)</f>
        <v>0</v>
      </c>
      <c r="I151" s="370" t="e">
        <f>H151/$G$612</f>
        <v>#DIV/0!</v>
      </c>
      <c r="J151" s="371" t="e">
        <f>#REF!</f>
        <v>#REF!</v>
      </c>
    </row>
    <row r="152" spans="1:10" ht="25.5" outlineLevel="1">
      <c r="A152" s="8" t="s">
        <v>79</v>
      </c>
      <c r="B152" s="27">
        <v>100866</v>
      </c>
      <c r="C152" s="366" t="s">
        <v>918</v>
      </c>
      <c r="D152" s="367" t="s">
        <v>1015</v>
      </c>
      <c r="E152" s="368" t="s">
        <v>110</v>
      </c>
      <c r="F152" s="382">
        <v>14</v>
      </c>
      <c r="G152" s="464"/>
      <c r="H152" s="4">
        <f>ROUND(_xlfn.IFERROR(F152*G152," - "),2)</f>
        <v>0</v>
      </c>
      <c r="I152" s="383" t="e">
        <f>H152/$G$612</f>
        <v>#DIV/0!</v>
      </c>
      <c r="J152" s="371" t="e">
        <f>#REF!</f>
        <v>#REF!</v>
      </c>
    </row>
    <row r="153" spans="1:10" ht="25.5" outlineLevel="1">
      <c r="A153" s="8" t="s">
        <v>80</v>
      </c>
      <c r="B153" s="6" t="s">
        <v>278</v>
      </c>
      <c r="C153" s="366" t="s">
        <v>919</v>
      </c>
      <c r="D153" s="367" t="s">
        <v>1016</v>
      </c>
      <c r="E153" s="368" t="s">
        <v>954</v>
      </c>
      <c r="F153" s="382">
        <v>48</v>
      </c>
      <c r="G153" s="464"/>
      <c r="H153" s="4">
        <f>ROUND(_xlfn.IFERROR(F153*G153," - "),2)</f>
        <v>0</v>
      </c>
      <c r="I153" s="383" t="e">
        <f>H153/$G$612</f>
        <v>#DIV/0!</v>
      </c>
      <c r="J153" s="371" t="e">
        <f>#REF!</f>
        <v>#REF!</v>
      </c>
    </row>
    <row r="154" spans="1:10" ht="12.75" outlineLevel="1">
      <c r="A154" s="498" t="s">
        <v>81</v>
      </c>
      <c r="B154" s="499"/>
      <c r="C154" s="373"/>
      <c r="D154" s="380" t="s">
        <v>534</v>
      </c>
      <c r="E154" s="375">
        <f>SUM(H155:H161)</f>
        <v>0</v>
      </c>
      <c r="F154" s="375"/>
      <c r="G154" s="375"/>
      <c r="H154" s="375"/>
      <c r="I154" s="376" t="e">
        <f>E154/$G$612</f>
        <v>#DIV/0!</v>
      </c>
      <c r="J154" s="371" t="e">
        <f>#REF!</f>
        <v>#REF!</v>
      </c>
    </row>
    <row r="155" spans="1:10" ht="12.75" outlineLevel="1">
      <c r="A155" s="419" t="s">
        <v>82</v>
      </c>
      <c r="B155" s="378">
        <v>80139</v>
      </c>
      <c r="C155" s="366" t="s">
        <v>948</v>
      </c>
      <c r="D155" s="367" t="s">
        <v>1017</v>
      </c>
      <c r="E155" s="368" t="s">
        <v>441</v>
      </c>
      <c r="F155" s="420">
        <v>2.1</v>
      </c>
      <c r="G155" s="464"/>
      <c r="H155" s="4">
        <f aca="true" t="shared" si="22" ref="H155:H161">ROUND(_xlfn.IFERROR(F155*G155," - "),2)</f>
        <v>0</v>
      </c>
      <c r="I155" s="421" t="e">
        <f aca="true" t="shared" si="23" ref="I155:I161">H155/$G$612</f>
        <v>#DIV/0!</v>
      </c>
      <c r="J155" s="371" t="e">
        <f>#REF!</f>
        <v>#REF!</v>
      </c>
    </row>
    <row r="156" spans="1:10" ht="12.75" outlineLevel="1">
      <c r="A156" s="419" t="s">
        <v>83</v>
      </c>
      <c r="B156" s="378" t="s">
        <v>372</v>
      </c>
      <c r="C156" s="366" t="s">
        <v>919</v>
      </c>
      <c r="D156" s="367" t="s">
        <v>1018</v>
      </c>
      <c r="E156" s="368" t="s">
        <v>441</v>
      </c>
      <c r="F156" s="420">
        <v>1.68</v>
      </c>
      <c r="G156" s="464"/>
      <c r="H156" s="4">
        <f t="shared" si="22"/>
        <v>0</v>
      </c>
      <c r="I156" s="412" t="e">
        <f t="shared" si="23"/>
        <v>#DIV/0!</v>
      </c>
      <c r="J156" s="371" t="e">
        <f>#REF!</f>
        <v>#REF!</v>
      </c>
    </row>
    <row r="157" spans="1:10" ht="25.5" outlineLevel="1">
      <c r="A157" s="419" t="s">
        <v>84</v>
      </c>
      <c r="B157" s="378">
        <v>80126</v>
      </c>
      <c r="C157" s="366" t="s">
        <v>948</v>
      </c>
      <c r="D157" s="367" t="s">
        <v>1019</v>
      </c>
      <c r="E157" s="368" t="s">
        <v>441</v>
      </c>
      <c r="F157" s="420">
        <v>6.72</v>
      </c>
      <c r="G157" s="464"/>
      <c r="H157" s="4">
        <f t="shared" si="22"/>
        <v>0</v>
      </c>
      <c r="I157" s="412" t="e">
        <f t="shared" si="23"/>
        <v>#DIV/0!</v>
      </c>
      <c r="J157" s="371" t="e">
        <f>#REF!</f>
        <v>#REF!</v>
      </c>
    </row>
    <row r="158" spans="1:10" ht="38.25" outlineLevel="1">
      <c r="A158" s="419" t="s">
        <v>188</v>
      </c>
      <c r="B158" s="34">
        <v>100702</v>
      </c>
      <c r="C158" s="366" t="s">
        <v>918</v>
      </c>
      <c r="D158" s="379" t="s">
        <v>535</v>
      </c>
      <c r="E158" s="368" t="s">
        <v>441</v>
      </c>
      <c r="F158" s="420">
        <v>143.1</v>
      </c>
      <c r="G158" s="464"/>
      <c r="H158" s="4">
        <f t="shared" si="22"/>
        <v>0</v>
      </c>
      <c r="I158" s="412" t="e">
        <f t="shared" si="23"/>
        <v>#DIV/0!</v>
      </c>
      <c r="J158" s="371" t="e">
        <f>#REF!</f>
        <v>#REF!</v>
      </c>
    </row>
    <row r="159" spans="1:10" ht="38.25" outlineLevel="1">
      <c r="A159" s="419" t="s">
        <v>189</v>
      </c>
      <c r="B159" s="34">
        <v>100702</v>
      </c>
      <c r="C159" s="366" t="s">
        <v>918</v>
      </c>
      <c r="D159" s="379" t="s">
        <v>536</v>
      </c>
      <c r="E159" s="368" t="s">
        <v>441</v>
      </c>
      <c r="F159" s="420">
        <v>5.04</v>
      </c>
      <c r="G159" s="464"/>
      <c r="H159" s="4">
        <f t="shared" si="22"/>
        <v>0</v>
      </c>
      <c r="I159" s="412" t="e">
        <f t="shared" si="23"/>
        <v>#DIV/0!</v>
      </c>
      <c r="J159" s="371" t="e">
        <f>#REF!</f>
        <v>#REF!</v>
      </c>
    </row>
    <row r="160" spans="1:10" ht="38.25" outlineLevel="1">
      <c r="A160" s="419" t="s">
        <v>237</v>
      </c>
      <c r="B160" s="34">
        <v>91341</v>
      </c>
      <c r="C160" s="366" t="s">
        <v>918</v>
      </c>
      <c r="D160" s="379" t="s">
        <v>537</v>
      </c>
      <c r="E160" s="368" t="s">
        <v>441</v>
      </c>
      <c r="F160" s="420">
        <v>4.08</v>
      </c>
      <c r="G160" s="464"/>
      <c r="H160" s="4">
        <f t="shared" si="22"/>
        <v>0</v>
      </c>
      <c r="I160" s="412" t="e">
        <f t="shared" si="23"/>
        <v>#DIV/0!</v>
      </c>
      <c r="J160" s="371" t="e">
        <f>#REF!</f>
        <v>#REF!</v>
      </c>
    </row>
    <row r="161" spans="1:10" ht="38.25" outlineLevel="1">
      <c r="A161" s="419" t="s">
        <v>238</v>
      </c>
      <c r="B161" s="34">
        <v>91341</v>
      </c>
      <c r="C161" s="366" t="s">
        <v>918</v>
      </c>
      <c r="D161" s="379" t="s">
        <v>538</v>
      </c>
      <c r="E161" s="368" t="s">
        <v>441</v>
      </c>
      <c r="F161" s="420">
        <v>5.25</v>
      </c>
      <c r="G161" s="464"/>
      <c r="H161" s="4">
        <f t="shared" si="22"/>
        <v>0</v>
      </c>
      <c r="I161" s="412" t="e">
        <f t="shared" si="23"/>
        <v>#DIV/0!</v>
      </c>
      <c r="J161" s="371" t="e">
        <f>#REF!</f>
        <v>#REF!</v>
      </c>
    </row>
    <row r="162" spans="1:10" ht="12.75" outlineLevel="1">
      <c r="A162" s="513" t="s">
        <v>539</v>
      </c>
      <c r="B162" s="514"/>
      <c r="C162" s="373"/>
      <c r="D162" s="398" t="s">
        <v>543</v>
      </c>
      <c r="E162" s="375">
        <f>SUM(H163:H165)</f>
        <v>0</v>
      </c>
      <c r="F162" s="375"/>
      <c r="G162" s="375"/>
      <c r="H162" s="375"/>
      <c r="I162" s="376" t="e">
        <f>E162/$G$612</f>
        <v>#DIV/0!</v>
      </c>
      <c r="J162" s="371" t="e">
        <f>#REF!</f>
        <v>#REF!</v>
      </c>
    </row>
    <row r="163" spans="1:10" ht="25.5" outlineLevel="1">
      <c r="A163" s="422" t="s">
        <v>540</v>
      </c>
      <c r="B163" s="423">
        <v>102183</v>
      </c>
      <c r="C163" s="366" t="s">
        <v>918</v>
      </c>
      <c r="D163" s="367" t="s">
        <v>1020</v>
      </c>
      <c r="E163" s="368" t="s">
        <v>110</v>
      </c>
      <c r="F163" s="420">
        <v>1</v>
      </c>
      <c r="G163" s="464"/>
      <c r="H163" s="4">
        <f>ROUND(_xlfn.IFERROR(F163*G163," - "),2)</f>
        <v>0</v>
      </c>
      <c r="I163" s="421" t="e">
        <f>H163/$G$612</f>
        <v>#DIV/0!</v>
      </c>
      <c r="J163" s="371" t="e">
        <f>#REF!</f>
        <v>#REF!</v>
      </c>
    </row>
    <row r="164" spans="1:10" ht="33.75" customHeight="1" outlineLevel="1">
      <c r="A164" s="422" t="s">
        <v>541</v>
      </c>
      <c r="B164" s="423">
        <v>102185</v>
      </c>
      <c r="C164" s="366" t="s">
        <v>918</v>
      </c>
      <c r="D164" s="367" t="s">
        <v>1021</v>
      </c>
      <c r="E164" s="368" t="s">
        <v>110</v>
      </c>
      <c r="F164" s="420">
        <v>1</v>
      </c>
      <c r="G164" s="464"/>
      <c r="H164" s="4">
        <f>ROUND(_xlfn.IFERROR(F164*G164," - "),2)</f>
        <v>0</v>
      </c>
      <c r="I164" s="421" t="e">
        <f>H164/$G$612</f>
        <v>#DIV/0!</v>
      </c>
      <c r="J164" s="371" t="e">
        <f>#REF!</f>
        <v>#REF!</v>
      </c>
    </row>
    <row r="165" spans="1:10" ht="25.5" outlineLevel="1">
      <c r="A165" s="422" t="s">
        <v>542</v>
      </c>
      <c r="B165" s="423">
        <v>102181</v>
      </c>
      <c r="C165" s="366" t="s">
        <v>918</v>
      </c>
      <c r="D165" s="367" t="s">
        <v>1022</v>
      </c>
      <c r="E165" s="368" t="s">
        <v>441</v>
      </c>
      <c r="F165" s="420">
        <v>3.53</v>
      </c>
      <c r="G165" s="464"/>
      <c r="H165" s="4">
        <f>ROUND(_xlfn.IFERROR(F165*G165," - "),2)</f>
        <v>0</v>
      </c>
      <c r="I165" s="421" t="e">
        <f>H165/$G$612</f>
        <v>#DIV/0!</v>
      </c>
      <c r="J165" s="371" t="e">
        <f>#REF!</f>
        <v>#REF!</v>
      </c>
    </row>
    <row r="166" spans="1:10" ht="12.75" outlineLevel="1">
      <c r="A166" s="513" t="s">
        <v>190</v>
      </c>
      <c r="B166" s="514"/>
      <c r="C166" s="373"/>
      <c r="D166" s="398" t="s">
        <v>547</v>
      </c>
      <c r="E166" s="375">
        <f>SUM(H167:H183)</f>
        <v>0</v>
      </c>
      <c r="F166" s="375"/>
      <c r="G166" s="375"/>
      <c r="H166" s="375"/>
      <c r="I166" s="376" t="e">
        <f>E166/$G$612</f>
        <v>#DIV/0!</v>
      </c>
      <c r="J166" s="371" t="e">
        <f>#REF!</f>
        <v>#REF!</v>
      </c>
    </row>
    <row r="167" spans="1:10" ht="38.25" outlineLevel="1">
      <c r="A167" s="422" t="s">
        <v>191</v>
      </c>
      <c r="B167" s="423">
        <v>94559</v>
      </c>
      <c r="C167" s="366" t="s">
        <v>918</v>
      </c>
      <c r="D167" s="367" t="s">
        <v>1023</v>
      </c>
      <c r="E167" s="368" t="s">
        <v>441</v>
      </c>
      <c r="F167" s="420">
        <v>1.75</v>
      </c>
      <c r="G167" s="464"/>
      <c r="H167" s="4">
        <f aca="true" t="shared" si="24" ref="H167:H183">ROUND(_xlfn.IFERROR(F167*G167," - "),2)</f>
        <v>0</v>
      </c>
      <c r="I167" s="421" t="e">
        <f aca="true" t="shared" si="25" ref="I167:I183">H167/$G$612</f>
        <v>#DIV/0!</v>
      </c>
      <c r="J167" s="371" t="e">
        <f>#REF!</f>
        <v>#REF!</v>
      </c>
    </row>
    <row r="168" spans="1:10" ht="38.25" outlineLevel="1">
      <c r="A168" s="422" t="s">
        <v>239</v>
      </c>
      <c r="B168" s="423">
        <v>94559</v>
      </c>
      <c r="C168" s="366" t="s">
        <v>918</v>
      </c>
      <c r="D168" s="367" t="s">
        <v>1023</v>
      </c>
      <c r="E168" s="368" t="s">
        <v>441</v>
      </c>
      <c r="F168" s="420">
        <v>1.6</v>
      </c>
      <c r="G168" s="464"/>
      <c r="H168" s="4">
        <f t="shared" si="24"/>
        <v>0</v>
      </c>
      <c r="I168" s="421" t="e">
        <f t="shared" si="25"/>
        <v>#DIV/0!</v>
      </c>
      <c r="J168" s="371" t="e">
        <f>#REF!</f>
        <v>#REF!</v>
      </c>
    </row>
    <row r="169" spans="1:10" ht="38.25" outlineLevel="1">
      <c r="A169" s="422" t="s">
        <v>544</v>
      </c>
      <c r="B169" s="423">
        <v>100674</v>
      </c>
      <c r="C169" s="366" t="s">
        <v>918</v>
      </c>
      <c r="D169" s="367" t="s">
        <v>1024</v>
      </c>
      <c r="E169" s="368" t="s">
        <v>441</v>
      </c>
      <c r="F169" s="420">
        <v>3.22</v>
      </c>
      <c r="G169" s="464"/>
      <c r="H169" s="4">
        <f t="shared" si="24"/>
        <v>0</v>
      </c>
      <c r="I169" s="421" t="e">
        <f t="shared" si="25"/>
        <v>#DIV/0!</v>
      </c>
      <c r="J169" s="371" t="e">
        <f>#REF!</f>
        <v>#REF!</v>
      </c>
    </row>
    <row r="170" spans="1:10" ht="38.25" outlineLevel="1">
      <c r="A170" s="422" t="s">
        <v>545</v>
      </c>
      <c r="B170" s="423">
        <v>94559</v>
      </c>
      <c r="C170" s="366" t="s">
        <v>918</v>
      </c>
      <c r="D170" s="367" t="s">
        <v>1023</v>
      </c>
      <c r="E170" s="368" t="s">
        <v>441</v>
      </c>
      <c r="F170" s="420">
        <v>2.03</v>
      </c>
      <c r="G170" s="464"/>
      <c r="H170" s="4">
        <f t="shared" si="24"/>
        <v>0</v>
      </c>
      <c r="I170" s="421" t="e">
        <f t="shared" si="25"/>
        <v>#DIV/0!</v>
      </c>
      <c r="J170" s="371" t="e">
        <f>#REF!</f>
        <v>#REF!</v>
      </c>
    </row>
    <row r="171" spans="1:10" ht="38.25" outlineLevel="1">
      <c r="A171" s="422" t="s">
        <v>546</v>
      </c>
      <c r="B171" s="423">
        <v>100674</v>
      </c>
      <c r="C171" s="366" t="s">
        <v>918</v>
      </c>
      <c r="D171" s="367" t="s">
        <v>1024</v>
      </c>
      <c r="E171" s="368" t="s">
        <v>441</v>
      </c>
      <c r="F171" s="420">
        <v>2.16</v>
      </c>
      <c r="G171" s="464"/>
      <c r="H171" s="4">
        <f t="shared" si="24"/>
        <v>0</v>
      </c>
      <c r="I171" s="421" t="e">
        <f t="shared" si="25"/>
        <v>#DIV/0!</v>
      </c>
      <c r="J171" s="371" t="e">
        <f>#REF!</f>
        <v>#REF!</v>
      </c>
    </row>
    <row r="172" spans="1:10" ht="38.25" outlineLevel="1">
      <c r="A172" s="422" t="s">
        <v>548</v>
      </c>
      <c r="B172" s="423">
        <v>94569</v>
      </c>
      <c r="C172" s="366" t="s">
        <v>918</v>
      </c>
      <c r="D172" s="367" t="s">
        <v>1025</v>
      </c>
      <c r="E172" s="368" t="s">
        <v>441</v>
      </c>
      <c r="F172" s="420">
        <v>2.1</v>
      </c>
      <c r="G172" s="464"/>
      <c r="H172" s="4">
        <f t="shared" si="24"/>
        <v>0</v>
      </c>
      <c r="I172" s="421" t="e">
        <f t="shared" si="25"/>
        <v>#DIV/0!</v>
      </c>
      <c r="J172" s="371" t="e">
        <f>#REF!</f>
        <v>#REF!</v>
      </c>
    </row>
    <row r="173" spans="1:10" ht="38.25" outlineLevel="1">
      <c r="A173" s="422" t="s">
        <v>549</v>
      </c>
      <c r="B173" s="423">
        <v>94569</v>
      </c>
      <c r="C173" s="366" t="s">
        <v>918</v>
      </c>
      <c r="D173" s="367" t="s">
        <v>1025</v>
      </c>
      <c r="E173" s="368" t="s">
        <v>441</v>
      </c>
      <c r="F173" s="420">
        <v>12.6</v>
      </c>
      <c r="G173" s="464"/>
      <c r="H173" s="4">
        <f t="shared" si="24"/>
        <v>0</v>
      </c>
      <c r="I173" s="421" t="e">
        <f t="shared" si="25"/>
        <v>#DIV/0!</v>
      </c>
      <c r="J173" s="371" t="e">
        <f>#REF!</f>
        <v>#REF!</v>
      </c>
    </row>
    <row r="174" spans="1:10" ht="38.25" outlineLevel="1">
      <c r="A174" s="422" t="s">
        <v>550</v>
      </c>
      <c r="B174" s="423">
        <v>94569</v>
      </c>
      <c r="C174" s="366" t="s">
        <v>918</v>
      </c>
      <c r="D174" s="367" t="s">
        <v>1025</v>
      </c>
      <c r="E174" s="368" t="s">
        <v>441</v>
      </c>
      <c r="F174" s="420">
        <v>6.3</v>
      </c>
      <c r="G174" s="464"/>
      <c r="H174" s="4">
        <f t="shared" si="24"/>
        <v>0</v>
      </c>
      <c r="I174" s="421" t="e">
        <f t="shared" si="25"/>
        <v>#DIV/0!</v>
      </c>
      <c r="J174" s="371" t="e">
        <f>#REF!</f>
        <v>#REF!</v>
      </c>
    </row>
    <row r="175" spans="1:10" ht="38.25" outlineLevel="1">
      <c r="A175" s="422" t="s">
        <v>551</v>
      </c>
      <c r="B175" s="423">
        <v>94569</v>
      </c>
      <c r="C175" s="366" t="s">
        <v>918</v>
      </c>
      <c r="D175" s="367" t="s">
        <v>1025</v>
      </c>
      <c r="E175" s="368" t="s">
        <v>441</v>
      </c>
      <c r="F175" s="420">
        <v>18.9</v>
      </c>
      <c r="G175" s="464"/>
      <c r="H175" s="4">
        <f t="shared" si="24"/>
        <v>0</v>
      </c>
      <c r="I175" s="421" t="e">
        <f t="shared" si="25"/>
        <v>#DIV/0!</v>
      </c>
      <c r="J175" s="371" t="e">
        <f>#REF!</f>
        <v>#REF!</v>
      </c>
    </row>
    <row r="176" spans="1:10" ht="38.25" outlineLevel="1">
      <c r="A176" s="422" t="s">
        <v>552</v>
      </c>
      <c r="B176" s="423">
        <v>94569</v>
      </c>
      <c r="C176" s="366" t="s">
        <v>918</v>
      </c>
      <c r="D176" s="367" t="s">
        <v>1025</v>
      </c>
      <c r="E176" s="368" t="s">
        <v>441</v>
      </c>
      <c r="F176" s="420">
        <v>2.1</v>
      </c>
      <c r="G176" s="464"/>
      <c r="H176" s="4">
        <f t="shared" si="24"/>
        <v>0</v>
      </c>
      <c r="I176" s="421" t="e">
        <f t="shared" si="25"/>
        <v>#DIV/0!</v>
      </c>
      <c r="J176" s="371" t="e">
        <f>#REF!</f>
        <v>#REF!</v>
      </c>
    </row>
    <row r="177" spans="1:10" ht="38.25" outlineLevel="1">
      <c r="A177" s="422" t="s">
        <v>553</v>
      </c>
      <c r="B177" s="423">
        <v>94569</v>
      </c>
      <c r="C177" s="366" t="s">
        <v>918</v>
      </c>
      <c r="D177" s="367" t="s">
        <v>1025</v>
      </c>
      <c r="E177" s="368" t="s">
        <v>441</v>
      </c>
      <c r="F177" s="420">
        <v>6.3</v>
      </c>
      <c r="G177" s="464"/>
      <c r="H177" s="4">
        <f t="shared" si="24"/>
        <v>0</v>
      </c>
      <c r="I177" s="421" t="e">
        <f t="shared" si="25"/>
        <v>#DIV/0!</v>
      </c>
      <c r="J177" s="371" t="e">
        <f>#REF!</f>
        <v>#REF!</v>
      </c>
    </row>
    <row r="178" spans="1:10" ht="38.25" outlineLevel="1">
      <c r="A178" s="422" t="s">
        <v>554</v>
      </c>
      <c r="B178" s="423">
        <v>94569</v>
      </c>
      <c r="C178" s="366" t="s">
        <v>918</v>
      </c>
      <c r="D178" s="367" t="s">
        <v>1025</v>
      </c>
      <c r="E178" s="368" t="s">
        <v>441</v>
      </c>
      <c r="F178" s="420">
        <v>8.4</v>
      </c>
      <c r="G178" s="464"/>
      <c r="H178" s="4">
        <f t="shared" si="24"/>
        <v>0</v>
      </c>
      <c r="I178" s="421" t="e">
        <f t="shared" si="25"/>
        <v>#DIV/0!</v>
      </c>
      <c r="J178" s="371" t="e">
        <f>#REF!</f>
        <v>#REF!</v>
      </c>
    </row>
    <row r="179" spans="1:10" ht="38.25" outlineLevel="1">
      <c r="A179" s="422" t="s">
        <v>555</v>
      </c>
      <c r="B179" s="423">
        <v>94569</v>
      </c>
      <c r="C179" s="366" t="s">
        <v>918</v>
      </c>
      <c r="D179" s="367" t="s">
        <v>1025</v>
      </c>
      <c r="E179" s="368" t="s">
        <v>441</v>
      </c>
      <c r="F179" s="420">
        <v>12.6</v>
      </c>
      <c r="G179" s="464"/>
      <c r="H179" s="4">
        <f t="shared" si="24"/>
        <v>0</v>
      </c>
      <c r="I179" s="421" t="e">
        <f t="shared" si="25"/>
        <v>#DIV/0!</v>
      </c>
      <c r="J179" s="371" t="e">
        <f>#REF!</f>
        <v>#REF!</v>
      </c>
    </row>
    <row r="180" spans="1:10" ht="38.25" outlineLevel="1">
      <c r="A180" s="422" t="s">
        <v>556</v>
      </c>
      <c r="B180" s="423">
        <v>94569</v>
      </c>
      <c r="C180" s="366" t="s">
        <v>918</v>
      </c>
      <c r="D180" s="367" t="s">
        <v>1025</v>
      </c>
      <c r="E180" s="368" t="s">
        <v>441</v>
      </c>
      <c r="F180" s="420">
        <v>33.6</v>
      </c>
      <c r="G180" s="464"/>
      <c r="H180" s="4">
        <f t="shared" si="24"/>
        <v>0</v>
      </c>
      <c r="I180" s="421" t="e">
        <f t="shared" si="25"/>
        <v>#DIV/0!</v>
      </c>
      <c r="J180" s="371" t="e">
        <f>#REF!</f>
        <v>#REF!</v>
      </c>
    </row>
    <row r="181" spans="1:10" ht="38.25" outlineLevel="1">
      <c r="A181" s="422" t="s">
        <v>557</v>
      </c>
      <c r="B181" s="423">
        <v>94569</v>
      </c>
      <c r="C181" s="366" t="s">
        <v>918</v>
      </c>
      <c r="D181" s="367" t="s">
        <v>1025</v>
      </c>
      <c r="E181" s="368" t="s">
        <v>441</v>
      </c>
      <c r="F181" s="420">
        <v>16.8</v>
      </c>
      <c r="G181" s="464"/>
      <c r="H181" s="4">
        <f t="shared" si="24"/>
        <v>0</v>
      </c>
      <c r="I181" s="421" t="e">
        <f t="shared" si="25"/>
        <v>#DIV/0!</v>
      </c>
      <c r="J181" s="371" t="e">
        <f>#REF!</f>
        <v>#REF!</v>
      </c>
    </row>
    <row r="182" spans="1:10" ht="38.25" outlineLevel="1">
      <c r="A182" s="422" t="s">
        <v>558</v>
      </c>
      <c r="B182" s="423">
        <v>100674</v>
      </c>
      <c r="C182" s="366" t="s">
        <v>918</v>
      </c>
      <c r="D182" s="367" t="s">
        <v>1024</v>
      </c>
      <c r="E182" s="368" t="s">
        <v>441</v>
      </c>
      <c r="F182" s="420">
        <v>5.44</v>
      </c>
      <c r="G182" s="464"/>
      <c r="H182" s="4">
        <f t="shared" si="24"/>
        <v>0</v>
      </c>
      <c r="I182" s="421" t="e">
        <f t="shared" si="25"/>
        <v>#DIV/0!</v>
      </c>
      <c r="J182" s="371" t="e">
        <f>#REF!</f>
        <v>#REF!</v>
      </c>
    </row>
    <row r="183" spans="1:10" ht="25.5" outlineLevel="1">
      <c r="A183" s="422" t="s">
        <v>559</v>
      </c>
      <c r="B183" s="423" t="s">
        <v>274</v>
      </c>
      <c r="C183" s="366" t="s">
        <v>919</v>
      </c>
      <c r="D183" s="367" t="s">
        <v>1026</v>
      </c>
      <c r="E183" s="368" t="s">
        <v>441</v>
      </c>
      <c r="F183" s="420">
        <v>19.38</v>
      </c>
      <c r="G183" s="464"/>
      <c r="H183" s="4">
        <f t="shared" si="24"/>
        <v>0</v>
      </c>
      <c r="I183" s="421" t="e">
        <f t="shared" si="25"/>
        <v>#DIV/0!</v>
      </c>
      <c r="J183" s="371" t="e">
        <f>#REF!</f>
        <v>#REF!</v>
      </c>
    </row>
    <row r="184" spans="1:10" ht="12.75" outlineLevel="1">
      <c r="A184" s="513" t="s">
        <v>560</v>
      </c>
      <c r="B184" s="514"/>
      <c r="C184" s="373"/>
      <c r="D184" s="398" t="s">
        <v>543</v>
      </c>
      <c r="E184" s="375">
        <f>SUM(H185:H188)</f>
        <v>0</v>
      </c>
      <c r="F184" s="375"/>
      <c r="G184" s="375"/>
      <c r="H184" s="375"/>
      <c r="I184" s="376" t="e">
        <f>E184/$G$612</f>
        <v>#DIV/0!</v>
      </c>
      <c r="J184" s="371" t="e">
        <f>#REF!</f>
        <v>#REF!</v>
      </c>
    </row>
    <row r="185" spans="1:10" ht="25.5" outlineLevel="1">
      <c r="A185" s="422" t="s">
        <v>561</v>
      </c>
      <c r="B185" s="423">
        <v>102166</v>
      </c>
      <c r="C185" s="366" t="s">
        <v>918</v>
      </c>
      <c r="D185" s="367" t="s">
        <v>1027</v>
      </c>
      <c r="E185" s="368" t="s">
        <v>441</v>
      </c>
      <c r="F185" s="420">
        <v>16.2</v>
      </c>
      <c r="G185" s="464"/>
      <c r="H185" s="4">
        <f>ROUND(_xlfn.IFERROR(F185*G185," - "),2)</f>
        <v>0</v>
      </c>
      <c r="I185" s="421" t="e">
        <f>H185/$G$612</f>
        <v>#DIV/0!</v>
      </c>
      <c r="J185" s="371" t="e">
        <f>#REF!</f>
        <v>#REF!</v>
      </c>
    </row>
    <row r="186" spans="1:10" ht="33.75" customHeight="1" outlineLevel="1">
      <c r="A186" s="422" t="s">
        <v>562</v>
      </c>
      <c r="B186" s="423">
        <v>102181</v>
      </c>
      <c r="C186" s="366" t="s">
        <v>918</v>
      </c>
      <c r="D186" s="367" t="s">
        <v>1022</v>
      </c>
      <c r="E186" s="368" t="s">
        <v>441</v>
      </c>
      <c r="F186" s="420">
        <v>7.2</v>
      </c>
      <c r="G186" s="464"/>
      <c r="H186" s="4">
        <f>ROUND(_xlfn.IFERROR(F186*G186," - "),2)</f>
        <v>0</v>
      </c>
      <c r="I186" s="421" t="e">
        <f>H186/$G$612</f>
        <v>#DIV/0!</v>
      </c>
      <c r="J186" s="371" t="e">
        <f>#REF!</f>
        <v>#REF!</v>
      </c>
    </row>
    <row r="187" spans="1:10" ht="12.75" outlineLevel="1">
      <c r="A187" s="422" t="s">
        <v>563</v>
      </c>
      <c r="B187" s="423" t="s">
        <v>276</v>
      </c>
      <c r="C187" s="366" t="s">
        <v>919</v>
      </c>
      <c r="D187" s="367" t="s">
        <v>1028</v>
      </c>
      <c r="E187" s="368" t="s">
        <v>441</v>
      </c>
      <c r="F187" s="420">
        <v>3.57</v>
      </c>
      <c r="G187" s="464"/>
      <c r="H187" s="4">
        <f>ROUND(_xlfn.IFERROR(F187*G187," - "),2)</f>
        <v>0</v>
      </c>
      <c r="I187" s="421" t="e">
        <f>H187/$G$612</f>
        <v>#DIV/0!</v>
      </c>
      <c r="J187" s="371" t="e">
        <f>#REF!</f>
        <v>#REF!</v>
      </c>
    </row>
    <row r="188" spans="1:10" ht="12.75" outlineLevel="1">
      <c r="A188" s="422" t="s">
        <v>564</v>
      </c>
      <c r="B188" s="423" t="s">
        <v>277</v>
      </c>
      <c r="C188" s="366" t="s">
        <v>919</v>
      </c>
      <c r="D188" s="367" t="s">
        <v>1029</v>
      </c>
      <c r="E188" s="368" t="s">
        <v>441</v>
      </c>
      <c r="F188" s="420">
        <v>16.9</v>
      </c>
      <c r="G188" s="464"/>
      <c r="H188" s="4">
        <f>ROUND(_xlfn.IFERROR(F188*G188," - "),2)</f>
        <v>0</v>
      </c>
      <c r="I188" s="421" t="e">
        <f>H188/$G$612</f>
        <v>#DIV/0!</v>
      </c>
      <c r="J188" s="371" t="e">
        <f>#REF!</f>
        <v>#REF!</v>
      </c>
    </row>
    <row r="189" spans="1:10" ht="12.75" outlineLevel="1">
      <c r="A189" s="498" t="s">
        <v>565</v>
      </c>
      <c r="B189" s="499"/>
      <c r="C189" s="373"/>
      <c r="D189" s="380" t="s">
        <v>567</v>
      </c>
      <c r="E189" s="375">
        <f>SUM(H190:H193)</f>
        <v>0</v>
      </c>
      <c r="F189" s="375"/>
      <c r="G189" s="375"/>
      <c r="H189" s="424"/>
      <c r="I189" s="376" t="e">
        <f>E189/$G$612</f>
        <v>#DIV/0!</v>
      </c>
      <c r="J189" s="371" t="e">
        <f>#REF!</f>
        <v>#REF!</v>
      </c>
    </row>
    <row r="190" spans="1:10" ht="25.5" outlineLevel="1">
      <c r="A190" s="422" t="s">
        <v>566</v>
      </c>
      <c r="B190" s="423" t="s">
        <v>281</v>
      </c>
      <c r="C190" s="366" t="s">
        <v>919</v>
      </c>
      <c r="D190" s="367" t="s">
        <v>1030</v>
      </c>
      <c r="E190" s="368" t="s">
        <v>441</v>
      </c>
      <c r="F190" s="420">
        <v>69.79</v>
      </c>
      <c r="G190" s="464"/>
      <c r="H190" s="4">
        <f>ROUND(_xlfn.IFERROR(F190*G190," - "),2)</f>
        <v>0</v>
      </c>
      <c r="I190" s="421" t="e">
        <f>H190/$G$612</f>
        <v>#DIV/0!</v>
      </c>
      <c r="J190" s="371" t="e">
        <f>#REF!</f>
        <v>#REF!</v>
      </c>
    </row>
    <row r="191" spans="1:10" ht="12.75" outlineLevel="1">
      <c r="A191" s="422" t="s">
        <v>568</v>
      </c>
      <c r="B191" s="423" t="s">
        <v>380</v>
      </c>
      <c r="C191" s="366" t="s">
        <v>920</v>
      </c>
      <c r="D191" s="367" t="s">
        <v>1031</v>
      </c>
      <c r="E191" s="368" t="s">
        <v>110</v>
      </c>
      <c r="F191" s="420">
        <v>7</v>
      </c>
      <c r="G191" s="464"/>
      <c r="H191" s="4">
        <f>ROUND(_xlfn.IFERROR(F191*G191," - "),2)</f>
        <v>0</v>
      </c>
      <c r="I191" s="421" t="e">
        <f>H191/$G$612</f>
        <v>#DIV/0!</v>
      </c>
      <c r="J191" s="371" t="e">
        <f>#REF!</f>
        <v>#REF!</v>
      </c>
    </row>
    <row r="192" spans="1:10" ht="25.5" outlineLevel="1">
      <c r="A192" s="422" t="s">
        <v>569</v>
      </c>
      <c r="B192" s="423" t="s">
        <v>275</v>
      </c>
      <c r="C192" s="366" t="s">
        <v>919</v>
      </c>
      <c r="D192" s="367" t="s">
        <v>1032</v>
      </c>
      <c r="E192" s="368" t="s">
        <v>441</v>
      </c>
      <c r="F192" s="420">
        <v>164.44</v>
      </c>
      <c r="G192" s="464"/>
      <c r="H192" s="4">
        <f>ROUND(_xlfn.IFERROR(F192*G192," - "),2)</f>
        <v>0</v>
      </c>
      <c r="I192" s="421" t="e">
        <f>H192/$G$612</f>
        <v>#DIV/0!</v>
      </c>
      <c r="J192" s="371" t="e">
        <f>#REF!</f>
        <v>#REF!</v>
      </c>
    </row>
    <row r="193" spans="1:10" ht="13.5" outlineLevel="1" thickBot="1">
      <c r="A193" s="422" t="s">
        <v>570</v>
      </c>
      <c r="B193" s="423" t="s">
        <v>381</v>
      </c>
      <c r="C193" s="366" t="s">
        <v>920</v>
      </c>
      <c r="D193" s="367" t="s">
        <v>1033</v>
      </c>
      <c r="E193" s="368" t="s">
        <v>441</v>
      </c>
      <c r="F193" s="420">
        <v>13.5</v>
      </c>
      <c r="G193" s="464"/>
      <c r="H193" s="4">
        <f>ROUND(_xlfn.IFERROR(F193*G193," - "),2)</f>
        <v>0</v>
      </c>
      <c r="I193" s="421" t="e">
        <f>H193/$G$612</f>
        <v>#DIV/0!</v>
      </c>
      <c r="J193" s="371" t="e">
        <f>#REF!</f>
        <v>#REF!</v>
      </c>
    </row>
    <row r="194" spans="1:10" ht="15.75" thickBot="1">
      <c r="A194" s="496">
        <v>7</v>
      </c>
      <c r="B194" s="503"/>
      <c r="C194" s="356"/>
      <c r="D194" s="357" t="s">
        <v>196</v>
      </c>
      <c r="E194" s="358">
        <f>ROUND(SUM(E195,E205),2)</f>
        <v>0</v>
      </c>
      <c r="F194" s="358"/>
      <c r="G194" s="358"/>
      <c r="H194" s="359"/>
      <c r="I194" s="360" t="e">
        <f>E194/$G$612</f>
        <v>#DIV/0!</v>
      </c>
      <c r="J194" s="361" t="e">
        <f>#REF!</f>
        <v>#REF!</v>
      </c>
    </row>
    <row r="195" spans="1:10" ht="12.75" outlineLevel="1">
      <c r="A195" s="500" t="s">
        <v>85</v>
      </c>
      <c r="B195" s="501"/>
      <c r="C195" s="362"/>
      <c r="D195" s="363" t="s">
        <v>571</v>
      </c>
      <c r="E195" s="364">
        <f>SUM(H196:H204)</f>
        <v>0</v>
      </c>
      <c r="F195" s="364"/>
      <c r="G195" s="364"/>
      <c r="H195" s="425"/>
      <c r="I195" s="365" t="e">
        <f>E195/$G$612</f>
        <v>#DIV/0!</v>
      </c>
      <c r="J195" s="371" t="e">
        <f>#REF!</f>
        <v>#REF!</v>
      </c>
    </row>
    <row r="196" spans="1:10" ht="24" customHeight="1" outlineLevel="1">
      <c r="A196" s="7" t="s">
        <v>86</v>
      </c>
      <c r="B196" s="388" t="s">
        <v>87</v>
      </c>
      <c r="C196" s="366" t="s">
        <v>920</v>
      </c>
      <c r="D196" s="367" t="s">
        <v>1034</v>
      </c>
      <c r="E196" s="368" t="s">
        <v>978</v>
      </c>
      <c r="F196" s="426">
        <v>72905.76</v>
      </c>
      <c r="G196" s="464"/>
      <c r="H196" s="4">
        <f aca="true" t="shared" si="26" ref="H196:H204">ROUND(_xlfn.IFERROR(F196*G196," - "),2)</f>
        <v>0</v>
      </c>
      <c r="I196" s="370" t="e">
        <f aca="true" t="shared" si="27" ref="I196:I204">H196/$G$612</f>
        <v>#DIV/0!</v>
      </c>
      <c r="J196" s="371" t="e">
        <f>#REF!</f>
        <v>#REF!</v>
      </c>
    </row>
    <row r="197" spans="1:10" ht="12.75" outlineLevel="1">
      <c r="A197" s="7" t="s">
        <v>88</v>
      </c>
      <c r="B197" s="384" t="s">
        <v>89</v>
      </c>
      <c r="C197" s="366" t="s">
        <v>920</v>
      </c>
      <c r="D197" s="367" t="s">
        <v>1035</v>
      </c>
      <c r="E197" s="368" t="s">
        <v>441</v>
      </c>
      <c r="F197" s="426">
        <v>1822.63</v>
      </c>
      <c r="G197" s="464"/>
      <c r="H197" s="4">
        <f t="shared" si="26"/>
        <v>0</v>
      </c>
      <c r="I197" s="372" t="e">
        <f t="shared" si="27"/>
        <v>#DIV/0!</v>
      </c>
      <c r="J197" s="371" t="e">
        <f>#REF!</f>
        <v>#REF!</v>
      </c>
    </row>
    <row r="198" spans="1:10" ht="38.25" outlineLevel="1">
      <c r="A198" s="7" t="s">
        <v>90</v>
      </c>
      <c r="B198" s="384" t="s">
        <v>384</v>
      </c>
      <c r="C198" s="366" t="s">
        <v>920</v>
      </c>
      <c r="D198" s="367" t="s">
        <v>1036</v>
      </c>
      <c r="E198" s="368" t="s">
        <v>441</v>
      </c>
      <c r="F198" s="426">
        <v>1822.63</v>
      </c>
      <c r="G198" s="464"/>
      <c r="H198" s="4">
        <f t="shared" si="26"/>
        <v>0</v>
      </c>
      <c r="I198" s="372" t="e">
        <f t="shared" si="27"/>
        <v>#DIV/0!</v>
      </c>
      <c r="J198" s="371" t="e">
        <f>#REF!</f>
        <v>#REF!</v>
      </c>
    </row>
    <row r="199" spans="1:10" ht="25.5" outlineLevel="1">
      <c r="A199" s="7" t="s">
        <v>91</v>
      </c>
      <c r="B199" s="384" t="s">
        <v>385</v>
      </c>
      <c r="C199" s="366" t="s">
        <v>920</v>
      </c>
      <c r="D199" s="367" t="s">
        <v>1037</v>
      </c>
      <c r="E199" s="368" t="s">
        <v>954</v>
      </c>
      <c r="F199" s="426">
        <v>108.06</v>
      </c>
      <c r="G199" s="464"/>
      <c r="H199" s="4">
        <f t="shared" si="26"/>
        <v>0</v>
      </c>
      <c r="I199" s="372" t="e">
        <f t="shared" si="27"/>
        <v>#DIV/0!</v>
      </c>
      <c r="J199" s="371" t="e">
        <f>#REF!</f>
        <v>#REF!</v>
      </c>
    </row>
    <row r="200" spans="1:10" ht="25.5" outlineLevel="1">
      <c r="A200" s="7" t="s">
        <v>92</v>
      </c>
      <c r="B200" s="384">
        <v>94228</v>
      </c>
      <c r="C200" s="366" t="s">
        <v>918</v>
      </c>
      <c r="D200" s="367" t="s">
        <v>1038</v>
      </c>
      <c r="E200" s="368" t="s">
        <v>954</v>
      </c>
      <c r="F200" s="426">
        <v>237.58</v>
      </c>
      <c r="G200" s="464"/>
      <c r="H200" s="4">
        <f t="shared" si="26"/>
        <v>0</v>
      </c>
      <c r="I200" s="372" t="e">
        <f t="shared" si="27"/>
        <v>#DIV/0!</v>
      </c>
      <c r="J200" s="371" t="e">
        <f>#REF!</f>
        <v>#REF!</v>
      </c>
    </row>
    <row r="201" spans="1:10" ht="12.75" outlineLevel="1">
      <c r="A201" s="7" t="s">
        <v>241</v>
      </c>
      <c r="B201" s="384" t="s">
        <v>389</v>
      </c>
      <c r="C201" s="366" t="s">
        <v>920</v>
      </c>
      <c r="D201" s="367" t="s">
        <v>1039</v>
      </c>
      <c r="E201" s="368" t="s">
        <v>954</v>
      </c>
      <c r="F201" s="426">
        <v>139.8</v>
      </c>
      <c r="G201" s="464"/>
      <c r="H201" s="4">
        <f t="shared" si="26"/>
        <v>0</v>
      </c>
      <c r="I201" s="372" t="e">
        <f t="shared" si="27"/>
        <v>#DIV/0!</v>
      </c>
      <c r="J201" s="371" t="e">
        <f>#REF!</f>
        <v>#REF!</v>
      </c>
    </row>
    <row r="202" spans="1:10" ht="12.75" outlineLevel="1">
      <c r="A202" s="7" t="s">
        <v>93</v>
      </c>
      <c r="B202" s="384" t="s">
        <v>388</v>
      </c>
      <c r="C202" s="366" t="s">
        <v>920</v>
      </c>
      <c r="D202" s="367" t="s">
        <v>1040</v>
      </c>
      <c r="E202" s="368" t="s">
        <v>954</v>
      </c>
      <c r="F202" s="426">
        <v>66.15</v>
      </c>
      <c r="G202" s="464"/>
      <c r="H202" s="4">
        <f t="shared" si="26"/>
        <v>0</v>
      </c>
      <c r="I202" s="372" t="e">
        <f t="shared" si="27"/>
        <v>#DIV/0!</v>
      </c>
      <c r="J202" s="371" t="e">
        <f>#REF!</f>
        <v>#REF!</v>
      </c>
    </row>
    <row r="203" spans="1:10" ht="12.75" outlineLevel="1">
      <c r="A203" s="7" t="s">
        <v>94</v>
      </c>
      <c r="B203" s="384" t="s">
        <v>387</v>
      </c>
      <c r="C203" s="366" t="s">
        <v>920</v>
      </c>
      <c r="D203" s="367" t="s">
        <v>1041</v>
      </c>
      <c r="E203" s="368" t="s">
        <v>954</v>
      </c>
      <c r="F203" s="426">
        <v>108.8</v>
      </c>
      <c r="G203" s="464"/>
      <c r="H203" s="4">
        <f t="shared" si="26"/>
        <v>0</v>
      </c>
      <c r="I203" s="372" t="e">
        <f t="shared" si="27"/>
        <v>#DIV/0!</v>
      </c>
      <c r="J203" s="371" t="e">
        <f>#REF!</f>
        <v>#REF!</v>
      </c>
    </row>
    <row r="204" spans="1:10" ht="12.75" outlineLevel="1">
      <c r="A204" s="7" t="s">
        <v>95</v>
      </c>
      <c r="B204" s="384" t="s">
        <v>266</v>
      </c>
      <c r="C204" s="366" t="s">
        <v>919</v>
      </c>
      <c r="D204" s="367" t="s">
        <v>1042</v>
      </c>
      <c r="E204" s="368" t="s">
        <v>954</v>
      </c>
      <c r="F204" s="426">
        <v>345.8</v>
      </c>
      <c r="G204" s="464"/>
      <c r="H204" s="4">
        <f t="shared" si="26"/>
        <v>0</v>
      </c>
      <c r="I204" s="372" t="e">
        <f t="shared" si="27"/>
        <v>#DIV/0!</v>
      </c>
      <c r="J204" s="371" t="e">
        <f>#REF!</f>
        <v>#REF!</v>
      </c>
    </row>
    <row r="205" spans="1:10" ht="12.75" outlineLevel="1">
      <c r="A205" s="498" t="s">
        <v>96</v>
      </c>
      <c r="B205" s="499"/>
      <c r="C205" s="373"/>
      <c r="D205" s="380" t="s">
        <v>99</v>
      </c>
      <c r="E205" s="375">
        <f>SUM(H206:H207)</f>
        <v>0</v>
      </c>
      <c r="F205" s="375"/>
      <c r="G205" s="375"/>
      <c r="H205" s="424"/>
      <c r="I205" s="376" t="e">
        <f>E205/$G$612</f>
        <v>#DIV/0!</v>
      </c>
      <c r="J205" s="371" t="e">
        <f>#REF!</f>
        <v>#REF!</v>
      </c>
    </row>
    <row r="206" spans="1:10" ht="25.5" outlineLevel="1">
      <c r="A206" s="419" t="s">
        <v>97</v>
      </c>
      <c r="B206" s="427" t="s">
        <v>395</v>
      </c>
      <c r="C206" s="366" t="s">
        <v>920</v>
      </c>
      <c r="D206" s="379" t="s">
        <v>572</v>
      </c>
      <c r="E206" s="368" t="s">
        <v>441</v>
      </c>
      <c r="F206" s="428">
        <v>630.63</v>
      </c>
      <c r="G206" s="464"/>
      <c r="H206" s="4">
        <f>ROUND(_xlfn.IFERROR(F206*G206," - "),2)</f>
        <v>0</v>
      </c>
      <c r="I206" s="421" t="e">
        <f>H206/$G$612</f>
        <v>#DIV/0!</v>
      </c>
      <c r="J206" s="371" t="e">
        <f>#REF!</f>
        <v>#REF!</v>
      </c>
    </row>
    <row r="207" spans="1:10" ht="26.25" outlineLevel="1" thickBot="1">
      <c r="A207" s="418" t="s">
        <v>98</v>
      </c>
      <c r="B207" s="429">
        <v>98560</v>
      </c>
      <c r="C207" s="366" t="s">
        <v>918</v>
      </c>
      <c r="D207" s="367" t="s">
        <v>1043</v>
      </c>
      <c r="E207" s="368" t="s">
        <v>441</v>
      </c>
      <c r="F207" s="428">
        <v>211.5</v>
      </c>
      <c r="G207" s="464"/>
      <c r="H207" s="4">
        <f>ROUND(_xlfn.IFERROR(F207*G207," - "),2)</f>
        <v>0</v>
      </c>
      <c r="I207" s="412" t="e">
        <f>H207/$G$612</f>
        <v>#DIV/0!</v>
      </c>
      <c r="J207" s="371" t="e">
        <f>#REF!</f>
        <v>#REF!</v>
      </c>
    </row>
    <row r="208" spans="1:10" ht="15.75" thickBot="1">
      <c r="A208" s="496">
        <v>8</v>
      </c>
      <c r="B208" s="503"/>
      <c r="C208" s="356"/>
      <c r="D208" s="357" t="s">
        <v>573</v>
      </c>
      <c r="E208" s="358">
        <f>ROUND(SUM(E209+E222),2)</f>
        <v>0</v>
      </c>
      <c r="F208" s="358"/>
      <c r="G208" s="358"/>
      <c r="H208" s="359"/>
      <c r="I208" s="360" t="e">
        <f>E208/$G$612</f>
        <v>#DIV/0!</v>
      </c>
      <c r="J208" s="361" t="e">
        <f>#REF!</f>
        <v>#REF!</v>
      </c>
    </row>
    <row r="209" spans="1:10" ht="12.75" outlineLevel="1">
      <c r="A209" s="500" t="s">
        <v>100</v>
      </c>
      <c r="B209" s="501"/>
      <c r="C209" s="362"/>
      <c r="D209" s="363" t="s">
        <v>480</v>
      </c>
      <c r="E209" s="364">
        <f>SUM(H210:H221)</f>
        <v>0</v>
      </c>
      <c r="F209" s="364"/>
      <c r="G209" s="364"/>
      <c r="H209" s="364"/>
      <c r="I209" s="365" t="e">
        <f>E209/$G$612</f>
        <v>#DIV/0!</v>
      </c>
      <c r="J209" s="371" t="e">
        <f>#REF!</f>
        <v>#REF!</v>
      </c>
    </row>
    <row r="210" spans="1:10" ht="38.25" outlineLevel="1">
      <c r="A210" s="419" t="s">
        <v>101</v>
      </c>
      <c r="B210" s="427">
        <v>87878</v>
      </c>
      <c r="C210" s="366" t="s">
        <v>918</v>
      </c>
      <c r="D210" s="367" t="s">
        <v>1044</v>
      </c>
      <c r="E210" s="368" t="s">
        <v>441</v>
      </c>
      <c r="F210" s="428">
        <v>4084.95</v>
      </c>
      <c r="G210" s="464"/>
      <c r="H210" s="4">
        <f aca="true" t="shared" si="28" ref="H210:H221">ROUND(_xlfn.IFERROR(F210*G210," - "),2)</f>
        <v>0</v>
      </c>
      <c r="I210" s="421" t="e">
        <f aca="true" t="shared" si="29" ref="I210:I221">H210/$G$612</f>
        <v>#DIV/0!</v>
      </c>
      <c r="J210" s="371" t="e">
        <f>#REF!</f>
        <v>#REF!</v>
      </c>
    </row>
    <row r="211" spans="1:10" ht="63.75" outlineLevel="1">
      <c r="A211" s="419" t="s">
        <v>102</v>
      </c>
      <c r="B211" s="429">
        <v>87535</v>
      </c>
      <c r="C211" s="366" t="s">
        <v>918</v>
      </c>
      <c r="D211" s="367" t="s">
        <v>1045</v>
      </c>
      <c r="E211" s="368" t="s">
        <v>441</v>
      </c>
      <c r="F211" s="428">
        <v>2783</v>
      </c>
      <c r="G211" s="464"/>
      <c r="H211" s="4">
        <f t="shared" si="28"/>
        <v>0</v>
      </c>
      <c r="I211" s="412" t="e">
        <f t="shared" si="29"/>
        <v>#DIV/0!</v>
      </c>
      <c r="J211" s="371" t="e">
        <f>#REF!</f>
        <v>#REF!</v>
      </c>
    </row>
    <row r="212" spans="1:10" ht="51" outlineLevel="1">
      <c r="A212" s="419" t="s">
        <v>104</v>
      </c>
      <c r="B212" s="429">
        <v>87792</v>
      </c>
      <c r="C212" s="366" t="s">
        <v>918</v>
      </c>
      <c r="D212" s="367" t="s">
        <v>1046</v>
      </c>
      <c r="E212" s="368" t="s">
        <v>441</v>
      </c>
      <c r="F212" s="428">
        <v>1301.95</v>
      </c>
      <c r="G212" s="464"/>
      <c r="H212" s="4">
        <f t="shared" si="28"/>
        <v>0</v>
      </c>
      <c r="I212" s="412" t="e">
        <f t="shared" si="29"/>
        <v>#DIV/0!</v>
      </c>
      <c r="J212" s="371" t="e">
        <f>#REF!</f>
        <v>#REF!</v>
      </c>
    </row>
    <row r="213" spans="1:10" ht="63.75" outlineLevel="1">
      <c r="A213" s="419" t="s">
        <v>106</v>
      </c>
      <c r="B213" s="429">
        <v>87543</v>
      </c>
      <c r="C213" s="366" t="s">
        <v>918</v>
      </c>
      <c r="D213" s="367" t="s">
        <v>1047</v>
      </c>
      <c r="E213" s="368" t="s">
        <v>441</v>
      </c>
      <c r="F213" s="428">
        <v>1909.34</v>
      </c>
      <c r="G213" s="464"/>
      <c r="H213" s="4">
        <f t="shared" si="28"/>
        <v>0</v>
      </c>
      <c r="I213" s="412" t="e">
        <f t="shared" si="29"/>
        <v>#DIV/0!</v>
      </c>
      <c r="J213" s="371" t="e">
        <f>#REF!</f>
        <v>#REF!</v>
      </c>
    </row>
    <row r="214" spans="1:10" ht="51" outlineLevel="1">
      <c r="A214" s="419" t="s">
        <v>107</v>
      </c>
      <c r="B214" s="429">
        <v>87273</v>
      </c>
      <c r="C214" s="366" t="s">
        <v>918</v>
      </c>
      <c r="D214" s="379" t="s">
        <v>579</v>
      </c>
      <c r="E214" s="368" t="s">
        <v>441</v>
      </c>
      <c r="F214" s="428">
        <v>671.71</v>
      </c>
      <c r="G214" s="464"/>
      <c r="H214" s="4">
        <f t="shared" si="28"/>
        <v>0</v>
      </c>
      <c r="I214" s="412" t="e">
        <f t="shared" si="29"/>
        <v>#DIV/0!</v>
      </c>
      <c r="J214" s="371" t="e">
        <f>#REF!</f>
        <v>#REF!</v>
      </c>
    </row>
    <row r="215" spans="1:10" ht="51" outlineLevel="1">
      <c r="A215" s="419" t="s">
        <v>108</v>
      </c>
      <c r="B215" s="429">
        <v>87265</v>
      </c>
      <c r="C215" s="366" t="s">
        <v>918</v>
      </c>
      <c r="D215" s="379" t="s">
        <v>580</v>
      </c>
      <c r="E215" s="368" t="s">
        <v>441</v>
      </c>
      <c r="F215" s="428">
        <v>8.3</v>
      </c>
      <c r="G215" s="464"/>
      <c r="H215" s="4">
        <f t="shared" si="28"/>
        <v>0</v>
      </c>
      <c r="I215" s="412" t="e">
        <f t="shared" si="29"/>
        <v>#DIV/0!</v>
      </c>
      <c r="J215" s="371" t="e">
        <f>#REF!</f>
        <v>#REF!</v>
      </c>
    </row>
    <row r="216" spans="1:10" ht="51" outlineLevel="1">
      <c r="A216" s="419" t="s">
        <v>109</v>
      </c>
      <c r="B216" s="429">
        <v>87265</v>
      </c>
      <c r="C216" s="366" t="s">
        <v>918</v>
      </c>
      <c r="D216" s="379" t="s">
        <v>581</v>
      </c>
      <c r="E216" s="368" t="s">
        <v>441</v>
      </c>
      <c r="F216" s="428">
        <v>8.78</v>
      </c>
      <c r="G216" s="464"/>
      <c r="H216" s="4">
        <f t="shared" si="28"/>
        <v>0</v>
      </c>
      <c r="I216" s="412" t="e">
        <f t="shared" si="29"/>
        <v>#DIV/0!</v>
      </c>
      <c r="J216" s="371" t="e">
        <f>#REF!</f>
        <v>#REF!</v>
      </c>
    </row>
    <row r="217" spans="1:10" ht="51" outlineLevel="1">
      <c r="A217" s="419" t="s">
        <v>574</v>
      </c>
      <c r="B217" s="429">
        <v>87265</v>
      </c>
      <c r="C217" s="366" t="s">
        <v>918</v>
      </c>
      <c r="D217" s="379" t="s">
        <v>582</v>
      </c>
      <c r="E217" s="368" t="s">
        <v>441</v>
      </c>
      <c r="F217" s="428">
        <v>17.25</v>
      </c>
      <c r="G217" s="464"/>
      <c r="H217" s="4">
        <f t="shared" si="28"/>
        <v>0</v>
      </c>
      <c r="I217" s="412" t="e">
        <f t="shared" si="29"/>
        <v>#DIV/0!</v>
      </c>
      <c r="J217" s="371" t="e">
        <f>#REF!</f>
        <v>#REF!</v>
      </c>
    </row>
    <row r="218" spans="1:10" ht="51" outlineLevel="1">
      <c r="A218" s="419" t="s">
        <v>575</v>
      </c>
      <c r="B218" s="429">
        <v>87265</v>
      </c>
      <c r="C218" s="366" t="s">
        <v>918</v>
      </c>
      <c r="D218" s="379" t="s">
        <v>583</v>
      </c>
      <c r="E218" s="368" t="s">
        <v>441</v>
      </c>
      <c r="F218" s="428">
        <v>166.07</v>
      </c>
      <c r="G218" s="464"/>
      <c r="H218" s="4">
        <f t="shared" si="28"/>
        <v>0</v>
      </c>
      <c r="I218" s="412" t="e">
        <f t="shared" si="29"/>
        <v>#DIV/0!</v>
      </c>
      <c r="J218" s="371" t="e">
        <f>#REF!</f>
        <v>#REF!</v>
      </c>
    </row>
    <row r="219" spans="1:10" ht="25.5" outlineLevel="1">
      <c r="A219" s="419" t="s">
        <v>576</v>
      </c>
      <c r="B219" s="429">
        <v>96122</v>
      </c>
      <c r="C219" s="366" t="s">
        <v>918</v>
      </c>
      <c r="D219" s="367" t="s">
        <v>1048</v>
      </c>
      <c r="E219" s="368" t="s">
        <v>954</v>
      </c>
      <c r="F219" s="428">
        <v>238.6</v>
      </c>
      <c r="G219" s="464"/>
      <c r="H219" s="4">
        <f t="shared" si="28"/>
        <v>0</v>
      </c>
      <c r="I219" s="412" t="e">
        <f t="shared" si="29"/>
        <v>#DIV/0!</v>
      </c>
      <c r="J219" s="371" t="e">
        <f>#REF!</f>
        <v>#REF!</v>
      </c>
    </row>
    <row r="220" spans="1:10" ht="25.5" outlineLevel="1">
      <c r="A220" s="419" t="s">
        <v>577</v>
      </c>
      <c r="B220" s="429">
        <v>96114</v>
      </c>
      <c r="C220" s="366" t="s">
        <v>918</v>
      </c>
      <c r="D220" s="367" t="s">
        <v>1049</v>
      </c>
      <c r="E220" s="368" t="s">
        <v>441</v>
      </c>
      <c r="F220" s="428">
        <v>734.92</v>
      </c>
      <c r="G220" s="464"/>
      <c r="H220" s="4">
        <f t="shared" si="28"/>
        <v>0</v>
      </c>
      <c r="I220" s="412" t="e">
        <f t="shared" si="29"/>
        <v>#DIV/0!</v>
      </c>
      <c r="J220" s="371" t="e">
        <f>#REF!</f>
        <v>#REF!</v>
      </c>
    </row>
    <row r="221" spans="1:10" ht="12.75" outlineLevel="1">
      <c r="A221" s="419" t="s">
        <v>578</v>
      </c>
      <c r="B221" s="429" t="s">
        <v>271</v>
      </c>
      <c r="C221" s="366" t="s">
        <v>919</v>
      </c>
      <c r="D221" s="367" t="s">
        <v>1050</v>
      </c>
      <c r="E221" s="368" t="s">
        <v>441</v>
      </c>
      <c r="F221" s="428">
        <v>734.92</v>
      </c>
      <c r="G221" s="464"/>
      <c r="H221" s="4">
        <f t="shared" si="28"/>
        <v>0</v>
      </c>
      <c r="I221" s="412" t="e">
        <f t="shared" si="29"/>
        <v>#DIV/0!</v>
      </c>
      <c r="J221" s="371" t="e">
        <f>#REF!</f>
        <v>#REF!</v>
      </c>
    </row>
    <row r="222" spans="1:10" ht="12.75" outlineLevel="1">
      <c r="A222" s="498" t="s">
        <v>111</v>
      </c>
      <c r="B222" s="499"/>
      <c r="C222" s="373"/>
      <c r="D222" s="380" t="s">
        <v>584</v>
      </c>
      <c r="E222" s="375">
        <f>SUM(H223:H224)</f>
        <v>0</v>
      </c>
      <c r="F222" s="375"/>
      <c r="G222" s="375"/>
      <c r="H222" s="375"/>
      <c r="I222" s="376" t="e">
        <f>E222/$G$612</f>
        <v>#DIV/0!</v>
      </c>
      <c r="J222" s="371" t="e">
        <f>#REF!</f>
        <v>#REF!</v>
      </c>
    </row>
    <row r="223" spans="1:10" ht="38.25" outlineLevel="1">
      <c r="A223" s="419" t="s">
        <v>112</v>
      </c>
      <c r="B223" s="427">
        <v>87878</v>
      </c>
      <c r="C223" s="366" t="s">
        <v>918</v>
      </c>
      <c r="D223" s="367" t="s">
        <v>1044</v>
      </c>
      <c r="E223" s="368" t="s">
        <v>441</v>
      </c>
      <c r="F223" s="428">
        <v>91.79</v>
      </c>
      <c r="G223" s="464"/>
      <c r="H223" s="4">
        <f>ROUND(_xlfn.IFERROR(F223*G223," - "),2)</f>
        <v>0</v>
      </c>
      <c r="I223" s="421" t="e">
        <f>H223/$G$612</f>
        <v>#DIV/0!</v>
      </c>
      <c r="J223" s="371" t="e">
        <f>#REF!</f>
        <v>#REF!</v>
      </c>
    </row>
    <row r="224" spans="1:10" ht="51.75" outlineLevel="1" thickBot="1">
      <c r="A224" s="418" t="s">
        <v>113</v>
      </c>
      <c r="B224" s="429">
        <v>87792</v>
      </c>
      <c r="C224" s="366" t="s">
        <v>918</v>
      </c>
      <c r="D224" s="367" t="s">
        <v>1046</v>
      </c>
      <c r="E224" s="368" t="s">
        <v>441</v>
      </c>
      <c r="F224" s="428">
        <v>91.79</v>
      </c>
      <c r="G224" s="464"/>
      <c r="H224" s="4">
        <f>ROUND(_xlfn.IFERROR(F224*G224," - "),2)</f>
        <v>0</v>
      </c>
      <c r="I224" s="412" t="e">
        <f>H224/$G$612</f>
        <v>#DIV/0!</v>
      </c>
      <c r="J224" s="371" t="e">
        <f>#REF!</f>
        <v>#REF!</v>
      </c>
    </row>
    <row r="225" spans="1:10" s="15" customFormat="1" ht="15.75" thickBot="1">
      <c r="A225" s="496">
        <v>9</v>
      </c>
      <c r="B225" s="503"/>
      <c r="C225" s="356"/>
      <c r="D225" s="357" t="s">
        <v>585</v>
      </c>
      <c r="E225" s="358">
        <f>ROUND(SUM(E226+E241),2)</f>
        <v>0</v>
      </c>
      <c r="F225" s="358"/>
      <c r="G225" s="358"/>
      <c r="H225" s="359"/>
      <c r="I225" s="360" t="e">
        <f>E225/$G$612</f>
        <v>#DIV/0!</v>
      </c>
      <c r="J225" s="361" t="e">
        <f>#REF!</f>
        <v>#REF!</v>
      </c>
    </row>
    <row r="226" spans="1:10" s="468" customFormat="1" ht="12.75" outlineLevel="1">
      <c r="A226" s="500" t="s">
        <v>117</v>
      </c>
      <c r="B226" s="501"/>
      <c r="C226" s="362"/>
      <c r="D226" s="363" t="s">
        <v>586</v>
      </c>
      <c r="E226" s="364">
        <f>SUM(H227:H240)</f>
        <v>0</v>
      </c>
      <c r="F226" s="364"/>
      <c r="G226" s="364"/>
      <c r="H226" s="364"/>
      <c r="I226" s="365" t="e">
        <f>E226/$G$612</f>
        <v>#DIV/0!</v>
      </c>
      <c r="J226" s="371" t="e">
        <f>#REF!</f>
        <v>#REF!</v>
      </c>
    </row>
    <row r="227" spans="1:10" ht="51" outlineLevel="1">
      <c r="A227" s="32" t="s">
        <v>118</v>
      </c>
      <c r="B227" s="429">
        <v>87630</v>
      </c>
      <c r="C227" s="366" t="s">
        <v>918</v>
      </c>
      <c r="D227" s="367" t="s">
        <v>1051</v>
      </c>
      <c r="E227" s="368" t="s">
        <v>441</v>
      </c>
      <c r="F227" s="428">
        <v>1541.11</v>
      </c>
      <c r="G227" s="464"/>
      <c r="H227" s="4">
        <f aca="true" t="shared" si="30" ref="H227:H240">ROUND(_xlfn.IFERROR(F227*G227," - "),2)</f>
        <v>0</v>
      </c>
      <c r="I227" s="412" t="e">
        <f aca="true" t="shared" si="31" ref="I227:I240">H227/$G$612</f>
        <v>#DIV/0!</v>
      </c>
      <c r="J227" s="371" t="e">
        <f>#REF!</f>
        <v>#REF!</v>
      </c>
    </row>
    <row r="228" spans="1:10" ht="51" outlineLevel="1">
      <c r="A228" s="32" t="s">
        <v>119</v>
      </c>
      <c r="B228" s="429">
        <v>87620</v>
      </c>
      <c r="C228" s="366" t="s">
        <v>918</v>
      </c>
      <c r="D228" s="367" t="s">
        <v>1052</v>
      </c>
      <c r="E228" s="368" t="s">
        <v>441</v>
      </c>
      <c r="F228" s="428">
        <v>286.79</v>
      </c>
      <c r="G228" s="464"/>
      <c r="H228" s="4">
        <f t="shared" si="30"/>
        <v>0</v>
      </c>
      <c r="I228" s="412" t="e">
        <f t="shared" si="31"/>
        <v>#DIV/0!</v>
      </c>
      <c r="J228" s="371" t="e">
        <f>#REF!</f>
        <v>#REF!</v>
      </c>
    </row>
    <row r="229" spans="1:10" ht="25.5" outlineLevel="1">
      <c r="A229" s="32" t="s">
        <v>120</v>
      </c>
      <c r="B229" s="429">
        <v>98679</v>
      </c>
      <c r="C229" s="366" t="s">
        <v>918</v>
      </c>
      <c r="D229" s="367" t="s">
        <v>1053</v>
      </c>
      <c r="E229" s="368" t="s">
        <v>441</v>
      </c>
      <c r="F229" s="428">
        <v>382.52</v>
      </c>
      <c r="G229" s="464"/>
      <c r="H229" s="4">
        <f t="shared" si="30"/>
        <v>0</v>
      </c>
      <c r="I229" s="412" t="e">
        <f t="shared" si="31"/>
        <v>#DIV/0!</v>
      </c>
      <c r="J229" s="371" t="e">
        <f>#REF!</f>
        <v>#REF!</v>
      </c>
    </row>
    <row r="230" spans="1:10" ht="25.5" outlineLevel="1">
      <c r="A230" s="32" t="s">
        <v>121</v>
      </c>
      <c r="B230" s="429">
        <v>102494</v>
      </c>
      <c r="C230" s="366" t="s">
        <v>918</v>
      </c>
      <c r="D230" s="367" t="s">
        <v>1054</v>
      </c>
      <c r="E230" s="368" t="s">
        <v>441</v>
      </c>
      <c r="F230" s="428">
        <v>23.72</v>
      </c>
      <c r="G230" s="464"/>
      <c r="H230" s="4">
        <f t="shared" si="30"/>
        <v>0</v>
      </c>
      <c r="I230" s="412" t="e">
        <f t="shared" si="31"/>
        <v>#DIV/0!</v>
      </c>
      <c r="J230" s="371" t="e">
        <f>#REF!</f>
        <v>#REF!</v>
      </c>
    </row>
    <row r="231" spans="1:10" ht="38.25" outlineLevel="1">
      <c r="A231" s="32" t="s">
        <v>122</v>
      </c>
      <c r="B231" s="429">
        <v>87251</v>
      </c>
      <c r="C231" s="366" t="s">
        <v>918</v>
      </c>
      <c r="D231" s="367" t="s">
        <v>1055</v>
      </c>
      <c r="E231" s="368" t="s">
        <v>441</v>
      </c>
      <c r="F231" s="428">
        <v>228.05</v>
      </c>
      <c r="G231" s="464"/>
      <c r="H231" s="4">
        <f t="shared" si="30"/>
        <v>0</v>
      </c>
      <c r="I231" s="412" t="e">
        <f t="shared" si="31"/>
        <v>#DIV/0!</v>
      </c>
      <c r="J231" s="371" t="e">
        <f>#REF!</f>
        <v>#REF!</v>
      </c>
    </row>
    <row r="232" spans="1:10" ht="38.25" outlineLevel="1">
      <c r="A232" s="32" t="s">
        <v>123</v>
      </c>
      <c r="B232" s="429">
        <v>87257</v>
      </c>
      <c r="C232" s="366" t="s">
        <v>918</v>
      </c>
      <c r="D232" s="367" t="s">
        <v>1056</v>
      </c>
      <c r="E232" s="368" t="s">
        <v>441</v>
      </c>
      <c r="F232" s="428">
        <v>347.46</v>
      </c>
      <c r="G232" s="464"/>
      <c r="H232" s="4">
        <f t="shared" si="30"/>
        <v>0</v>
      </c>
      <c r="I232" s="412" t="e">
        <f t="shared" si="31"/>
        <v>#DIV/0!</v>
      </c>
      <c r="J232" s="371" t="e">
        <f>#REF!</f>
        <v>#REF!</v>
      </c>
    </row>
    <row r="233" spans="1:10" ht="25.5" outlineLevel="1">
      <c r="A233" s="32" t="s">
        <v>124</v>
      </c>
      <c r="B233" s="429" t="s">
        <v>268</v>
      </c>
      <c r="C233" s="366" t="s">
        <v>919</v>
      </c>
      <c r="D233" s="367" t="s">
        <v>1057</v>
      </c>
      <c r="E233" s="368" t="s">
        <v>441</v>
      </c>
      <c r="F233" s="428">
        <v>513.04</v>
      </c>
      <c r="G233" s="464"/>
      <c r="H233" s="4">
        <f t="shared" si="30"/>
        <v>0</v>
      </c>
      <c r="I233" s="412" t="e">
        <f t="shared" si="31"/>
        <v>#DIV/0!</v>
      </c>
      <c r="J233" s="371" t="e">
        <f>#REF!</f>
        <v>#REF!</v>
      </c>
    </row>
    <row r="234" spans="1:10" ht="12.75" outlineLevel="1">
      <c r="A234" s="32" t="s">
        <v>125</v>
      </c>
      <c r="B234" s="429" t="s">
        <v>397</v>
      </c>
      <c r="C234" s="366" t="s">
        <v>920</v>
      </c>
      <c r="D234" s="379" t="s">
        <v>587</v>
      </c>
      <c r="E234" s="368" t="s">
        <v>441</v>
      </c>
      <c r="F234" s="428">
        <v>0.81</v>
      </c>
      <c r="G234" s="464"/>
      <c r="H234" s="4">
        <f t="shared" si="30"/>
        <v>0</v>
      </c>
      <c r="I234" s="412" t="e">
        <f t="shared" si="31"/>
        <v>#DIV/0!</v>
      </c>
      <c r="J234" s="371" t="e">
        <f>#REF!</f>
        <v>#REF!</v>
      </c>
    </row>
    <row r="235" spans="1:10" ht="12.75" outlineLevel="1">
      <c r="A235" s="32" t="s">
        <v>126</v>
      </c>
      <c r="B235" s="429" t="s">
        <v>398</v>
      </c>
      <c r="C235" s="366" t="s">
        <v>920</v>
      </c>
      <c r="D235" s="379" t="s">
        <v>588</v>
      </c>
      <c r="E235" s="368" t="s">
        <v>441</v>
      </c>
      <c r="F235" s="428">
        <v>2.94</v>
      </c>
      <c r="G235" s="464"/>
      <c r="H235" s="4">
        <f t="shared" si="30"/>
        <v>0</v>
      </c>
      <c r="I235" s="412" t="e">
        <f t="shared" si="31"/>
        <v>#DIV/0!</v>
      </c>
      <c r="J235" s="371" t="e">
        <f>#REF!</f>
        <v>#REF!</v>
      </c>
    </row>
    <row r="236" spans="1:10" ht="12.75" outlineLevel="1">
      <c r="A236" s="32" t="s">
        <v>127</v>
      </c>
      <c r="B236" s="429" t="s">
        <v>398</v>
      </c>
      <c r="C236" s="366" t="s">
        <v>920</v>
      </c>
      <c r="D236" s="379" t="s">
        <v>589</v>
      </c>
      <c r="E236" s="368" t="s">
        <v>441</v>
      </c>
      <c r="F236" s="428">
        <v>4.5</v>
      </c>
      <c r="G236" s="464"/>
      <c r="H236" s="4">
        <f t="shared" si="30"/>
        <v>0</v>
      </c>
      <c r="I236" s="412" t="e">
        <f t="shared" si="31"/>
        <v>#DIV/0!</v>
      </c>
      <c r="J236" s="371" t="e">
        <f>#REF!</f>
        <v>#REF!</v>
      </c>
    </row>
    <row r="237" spans="1:10" ht="25.5" outlineLevel="1">
      <c r="A237" s="32" t="s">
        <v>128</v>
      </c>
      <c r="B237" s="429">
        <v>88650</v>
      </c>
      <c r="C237" s="366" t="s">
        <v>918</v>
      </c>
      <c r="D237" s="367" t="s">
        <v>1058</v>
      </c>
      <c r="E237" s="368" t="s">
        <v>954</v>
      </c>
      <c r="F237" s="428">
        <v>132.1</v>
      </c>
      <c r="G237" s="464"/>
      <c r="H237" s="4">
        <f t="shared" si="30"/>
        <v>0</v>
      </c>
      <c r="I237" s="412" t="e">
        <f t="shared" si="31"/>
        <v>#DIV/0!</v>
      </c>
      <c r="J237" s="371" t="e">
        <f>#REF!</f>
        <v>#REF!</v>
      </c>
    </row>
    <row r="238" spans="1:10" ht="25.5" outlineLevel="1">
      <c r="A238" s="32" t="s">
        <v>129</v>
      </c>
      <c r="B238" s="429" t="s">
        <v>269</v>
      </c>
      <c r="C238" s="366" t="s">
        <v>919</v>
      </c>
      <c r="D238" s="367" t="s">
        <v>1059</v>
      </c>
      <c r="E238" s="368" t="s">
        <v>954</v>
      </c>
      <c r="F238" s="428">
        <v>238.6</v>
      </c>
      <c r="G238" s="464"/>
      <c r="H238" s="4">
        <f t="shared" si="30"/>
        <v>0</v>
      </c>
      <c r="I238" s="412" t="e">
        <f t="shared" si="31"/>
        <v>#DIV/0!</v>
      </c>
      <c r="J238" s="371" t="e">
        <f>#REF!</f>
        <v>#REF!</v>
      </c>
    </row>
    <row r="239" spans="1:10" ht="25.5" outlineLevel="1">
      <c r="A239" s="32" t="s">
        <v>130</v>
      </c>
      <c r="B239" s="429" t="s">
        <v>404</v>
      </c>
      <c r="C239" s="366" t="s">
        <v>919</v>
      </c>
      <c r="D239" s="367" t="s">
        <v>1060</v>
      </c>
      <c r="E239" s="368" t="s">
        <v>954</v>
      </c>
      <c r="F239" s="428">
        <v>99.15</v>
      </c>
      <c r="G239" s="464"/>
      <c r="H239" s="4">
        <f t="shared" si="30"/>
        <v>0</v>
      </c>
      <c r="I239" s="412" t="e">
        <f t="shared" si="31"/>
        <v>#DIV/0!</v>
      </c>
      <c r="J239" s="371" t="e">
        <f>#REF!</f>
        <v>#REF!</v>
      </c>
    </row>
    <row r="240" spans="1:10" ht="25.5" outlineLevel="1">
      <c r="A240" s="32" t="s">
        <v>131</v>
      </c>
      <c r="B240" s="429" t="s">
        <v>405</v>
      </c>
      <c r="C240" s="366" t="s">
        <v>919</v>
      </c>
      <c r="D240" s="367" t="s">
        <v>1061</v>
      </c>
      <c r="E240" s="368" t="s">
        <v>954</v>
      </c>
      <c r="F240" s="428">
        <v>1.75</v>
      </c>
      <c r="G240" s="464"/>
      <c r="H240" s="4">
        <f t="shared" si="30"/>
        <v>0</v>
      </c>
      <c r="I240" s="412" t="e">
        <f t="shared" si="31"/>
        <v>#DIV/0!</v>
      </c>
      <c r="J240" s="371" t="e">
        <f>#REF!</f>
        <v>#REF!</v>
      </c>
    </row>
    <row r="241" spans="1:10" s="469" customFormat="1" ht="12.75" outlineLevel="1">
      <c r="A241" s="494" t="s">
        <v>132</v>
      </c>
      <c r="B241" s="495"/>
      <c r="C241" s="373"/>
      <c r="D241" s="380" t="s">
        <v>590</v>
      </c>
      <c r="E241" s="375">
        <f>SUM(H242:H248)</f>
        <v>0</v>
      </c>
      <c r="F241" s="375"/>
      <c r="G241" s="375"/>
      <c r="H241" s="375"/>
      <c r="I241" s="376" t="e">
        <f>E241/$G$612</f>
        <v>#DIV/0!</v>
      </c>
      <c r="J241" s="371" t="e">
        <f>#REF!</f>
        <v>#REF!</v>
      </c>
    </row>
    <row r="242" spans="1:10" s="469" customFormat="1" ht="38.25" outlineLevel="1">
      <c r="A242" s="422" t="s">
        <v>133</v>
      </c>
      <c r="B242" s="427">
        <v>94995</v>
      </c>
      <c r="C242" s="366" t="s">
        <v>918</v>
      </c>
      <c r="D242" s="367" t="s">
        <v>1062</v>
      </c>
      <c r="E242" s="368" t="s">
        <v>441</v>
      </c>
      <c r="F242" s="428">
        <v>387.78</v>
      </c>
      <c r="G242" s="464"/>
      <c r="H242" s="4">
        <f aca="true" t="shared" si="32" ref="H242:H248">ROUND(_xlfn.IFERROR(F242*G242," - "),2)</f>
        <v>0</v>
      </c>
      <c r="I242" s="421" t="e">
        <f aca="true" t="shared" si="33" ref="I242:I248">H242/$G$612</f>
        <v>#DIV/0!</v>
      </c>
      <c r="J242" s="371" t="e">
        <f>#REF!</f>
        <v>#REF!</v>
      </c>
    </row>
    <row r="243" spans="1:10" s="469" customFormat="1" ht="38.25" outlineLevel="1">
      <c r="A243" s="422" t="s">
        <v>134</v>
      </c>
      <c r="B243" s="429">
        <v>94963</v>
      </c>
      <c r="C243" s="366" t="s">
        <v>918</v>
      </c>
      <c r="D243" s="379" t="s">
        <v>591</v>
      </c>
      <c r="E243" s="368" t="s">
        <v>961</v>
      </c>
      <c r="F243" s="428">
        <v>22.06</v>
      </c>
      <c r="G243" s="464"/>
      <c r="H243" s="4">
        <f t="shared" si="32"/>
        <v>0</v>
      </c>
      <c r="I243" s="412" t="e">
        <f t="shared" si="33"/>
        <v>#DIV/0!</v>
      </c>
      <c r="J243" s="371" t="e">
        <f>#REF!</f>
        <v>#REF!</v>
      </c>
    </row>
    <row r="244" spans="1:10" s="469" customFormat="1" ht="25.5" outlineLevel="1">
      <c r="A244" s="422" t="s">
        <v>135</v>
      </c>
      <c r="B244" s="429">
        <v>92396</v>
      </c>
      <c r="C244" s="366" t="s">
        <v>918</v>
      </c>
      <c r="D244" s="367" t="s">
        <v>1063</v>
      </c>
      <c r="E244" s="368" t="s">
        <v>441</v>
      </c>
      <c r="F244" s="428">
        <v>68.26</v>
      </c>
      <c r="G244" s="464"/>
      <c r="H244" s="4">
        <f t="shared" si="32"/>
        <v>0</v>
      </c>
      <c r="I244" s="412" t="e">
        <f t="shared" si="33"/>
        <v>#DIV/0!</v>
      </c>
      <c r="J244" s="371" t="e">
        <f>#REF!</f>
        <v>#REF!</v>
      </c>
    </row>
    <row r="245" spans="1:10" s="469" customFormat="1" ht="12.75" outlineLevel="1">
      <c r="A245" s="422" t="s">
        <v>136</v>
      </c>
      <c r="B245" s="429" t="s">
        <v>397</v>
      </c>
      <c r="C245" s="366" t="s">
        <v>920</v>
      </c>
      <c r="D245" s="379" t="s">
        <v>592</v>
      </c>
      <c r="E245" s="368" t="s">
        <v>441</v>
      </c>
      <c r="F245" s="428">
        <v>7.63</v>
      </c>
      <c r="G245" s="464"/>
      <c r="H245" s="4">
        <f t="shared" si="32"/>
        <v>0</v>
      </c>
      <c r="I245" s="412" t="e">
        <f t="shared" si="33"/>
        <v>#DIV/0!</v>
      </c>
      <c r="J245" s="371" t="e">
        <f>#REF!</f>
        <v>#REF!</v>
      </c>
    </row>
    <row r="246" spans="1:10" s="469" customFormat="1" ht="12.75" outlineLevel="1">
      <c r="A246" s="422" t="s">
        <v>137</v>
      </c>
      <c r="B246" s="429" t="s">
        <v>398</v>
      </c>
      <c r="C246" s="366" t="s">
        <v>920</v>
      </c>
      <c r="D246" s="379" t="s">
        <v>593</v>
      </c>
      <c r="E246" s="368" t="s">
        <v>441</v>
      </c>
      <c r="F246" s="428">
        <v>1.38</v>
      </c>
      <c r="G246" s="464"/>
      <c r="H246" s="4">
        <f t="shared" si="32"/>
        <v>0</v>
      </c>
      <c r="I246" s="412" t="e">
        <f t="shared" si="33"/>
        <v>#DIV/0!</v>
      </c>
      <c r="J246" s="371" t="e">
        <f>#REF!</f>
        <v>#REF!</v>
      </c>
    </row>
    <row r="247" spans="1:10" s="469" customFormat="1" ht="12.75" outlineLevel="1">
      <c r="A247" s="422" t="s">
        <v>139</v>
      </c>
      <c r="B247" s="429" t="s">
        <v>261</v>
      </c>
      <c r="C247" s="366" t="s">
        <v>919</v>
      </c>
      <c r="D247" s="367" t="s">
        <v>1064</v>
      </c>
      <c r="E247" s="368" t="s">
        <v>961</v>
      </c>
      <c r="F247" s="428">
        <v>27.24</v>
      </c>
      <c r="G247" s="464"/>
      <c r="H247" s="4">
        <f t="shared" si="32"/>
        <v>0</v>
      </c>
      <c r="I247" s="412" t="e">
        <f t="shared" si="33"/>
        <v>#DIV/0!</v>
      </c>
      <c r="J247" s="371" t="e">
        <f>#REF!</f>
        <v>#REF!</v>
      </c>
    </row>
    <row r="248" spans="1:10" s="469" customFormat="1" ht="13.5" outlineLevel="1" thickBot="1">
      <c r="A248" s="422" t="s">
        <v>140</v>
      </c>
      <c r="B248" s="429">
        <v>98504</v>
      </c>
      <c r="C248" s="366" t="s">
        <v>918</v>
      </c>
      <c r="D248" s="367" t="s">
        <v>1065</v>
      </c>
      <c r="E248" s="368" t="s">
        <v>441</v>
      </c>
      <c r="F248" s="428">
        <v>354.18</v>
      </c>
      <c r="G248" s="464"/>
      <c r="H248" s="4">
        <f t="shared" si="32"/>
        <v>0</v>
      </c>
      <c r="I248" s="412" t="e">
        <f t="shared" si="33"/>
        <v>#DIV/0!</v>
      </c>
      <c r="J248" s="371" t="e">
        <f>#REF!</f>
        <v>#REF!</v>
      </c>
    </row>
    <row r="249" spans="1:10" s="15" customFormat="1" ht="15.75" thickBot="1">
      <c r="A249" s="496">
        <v>10</v>
      </c>
      <c r="B249" s="503"/>
      <c r="C249" s="356"/>
      <c r="D249" s="357" t="s">
        <v>594</v>
      </c>
      <c r="E249" s="358">
        <f>ROUND(SUM(E250+E260),2)</f>
        <v>0</v>
      </c>
      <c r="F249" s="358"/>
      <c r="G249" s="358"/>
      <c r="H249" s="359"/>
      <c r="I249" s="360" t="e">
        <f>E249/$G$612</f>
        <v>#DIV/0!</v>
      </c>
      <c r="J249" s="361" t="e">
        <f>#REF!</f>
        <v>#REF!</v>
      </c>
    </row>
    <row r="250" spans="1:10" s="468" customFormat="1" ht="12.75" outlineLevel="1">
      <c r="A250" s="500" t="s">
        <v>141</v>
      </c>
      <c r="B250" s="501"/>
      <c r="C250" s="362"/>
      <c r="D250" s="363" t="s">
        <v>480</v>
      </c>
      <c r="E250" s="364">
        <f>SUM(H251:H259)</f>
        <v>0</v>
      </c>
      <c r="F250" s="364"/>
      <c r="G250" s="364"/>
      <c r="H250" s="364"/>
      <c r="I250" s="365" t="e">
        <f>E250/$G$612</f>
        <v>#DIV/0!</v>
      </c>
      <c r="J250" s="371" t="e">
        <f>#REF!</f>
        <v>#REF!</v>
      </c>
    </row>
    <row r="251" spans="1:10" s="469" customFormat="1" ht="38.25" outlineLevel="1">
      <c r="A251" s="422" t="s">
        <v>142</v>
      </c>
      <c r="B251" s="429">
        <v>96132</v>
      </c>
      <c r="C251" s="366" t="s">
        <v>918</v>
      </c>
      <c r="D251" s="367" t="s">
        <v>1066</v>
      </c>
      <c r="E251" s="368" t="s">
        <v>441</v>
      </c>
      <c r="F251" s="428">
        <v>3222.29</v>
      </c>
      <c r="G251" s="464"/>
      <c r="H251" s="4">
        <f aca="true" t="shared" si="34" ref="H251:H259">ROUND(_xlfn.IFERROR(F251*G251," - "),2)</f>
        <v>0</v>
      </c>
      <c r="I251" s="412" t="e">
        <f aca="true" t="shared" si="35" ref="I251:I259">H251/$G$612</f>
        <v>#DIV/0!</v>
      </c>
      <c r="J251" s="371" t="e">
        <f>#REF!</f>
        <v>#REF!</v>
      </c>
    </row>
    <row r="252" spans="1:10" s="469" customFormat="1" ht="25.5" outlineLevel="1">
      <c r="A252" s="422" t="s">
        <v>197</v>
      </c>
      <c r="B252" s="429">
        <v>88489</v>
      </c>
      <c r="C252" s="366" t="s">
        <v>918</v>
      </c>
      <c r="D252" s="367" t="s">
        <v>1067</v>
      </c>
      <c r="E252" s="368" t="s">
        <v>441</v>
      </c>
      <c r="F252" s="428">
        <v>3033.26</v>
      </c>
      <c r="G252" s="464"/>
      <c r="H252" s="4">
        <f t="shared" si="34"/>
        <v>0</v>
      </c>
      <c r="I252" s="412" t="e">
        <f t="shared" si="35"/>
        <v>#DIV/0!</v>
      </c>
      <c r="J252" s="371" t="e">
        <f>#REF!</f>
        <v>#REF!</v>
      </c>
    </row>
    <row r="253" spans="1:10" s="469" customFormat="1" ht="12.75" outlineLevel="1">
      <c r="A253" s="422" t="s">
        <v>595</v>
      </c>
      <c r="B253" s="429" t="s">
        <v>280</v>
      </c>
      <c r="C253" s="366" t="s">
        <v>919</v>
      </c>
      <c r="D253" s="379" t="s">
        <v>602</v>
      </c>
      <c r="E253" s="368" t="s">
        <v>441</v>
      </c>
      <c r="F253" s="428">
        <v>500.86</v>
      </c>
      <c r="G253" s="464"/>
      <c r="H253" s="4">
        <f t="shared" si="34"/>
        <v>0</v>
      </c>
      <c r="I253" s="412" t="e">
        <f t="shared" si="35"/>
        <v>#DIV/0!</v>
      </c>
      <c r="J253" s="371" t="e">
        <f>#REF!</f>
        <v>#REF!</v>
      </c>
    </row>
    <row r="254" spans="1:10" s="469" customFormat="1" ht="25.5" outlineLevel="1">
      <c r="A254" s="422" t="s">
        <v>596</v>
      </c>
      <c r="B254" s="429">
        <v>88488</v>
      </c>
      <c r="C254" s="366" t="s">
        <v>918</v>
      </c>
      <c r="D254" s="367" t="s">
        <v>1068</v>
      </c>
      <c r="E254" s="368" t="s">
        <v>441</v>
      </c>
      <c r="F254" s="428">
        <v>500.86</v>
      </c>
      <c r="G254" s="464"/>
      <c r="H254" s="4">
        <f t="shared" si="34"/>
        <v>0</v>
      </c>
      <c r="I254" s="412" t="e">
        <f t="shared" si="35"/>
        <v>#DIV/0!</v>
      </c>
      <c r="J254" s="371" t="e">
        <f>#REF!</f>
        <v>#REF!</v>
      </c>
    </row>
    <row r="255" spans="1:10" s="469" customFormat="1" ht="25.5" outlineLevel="1">
      <c r="A255" s="422" t="s">
        <v>597</v>
      </c>
      <c r="B255" s="429">
        <v>102219</v>
      </c>
      <c r="C255" s="366" t="s">
        <v>918</v>
      </c>
      <c r="D255" s="379" t="s">
        <v>604</v>
      </c>
      <c r="E255" s="368" t="s">
        <v>441</v>
      </c>
      <c r="F255" s="428">
        <v>188.92</v>
      </c>
      <c r="G255" s="464"/>
      <c r="H255" s="4">
        <f t="shared" si="34"/>
        <v>0</v>
      </c>
      <c r="I255" s="412" t="e">
        <f t="shared" si="35"/>
        <v>#DIV/0!</v>
      </c>
      <c r="J255" s="371" t="e">
        <f>#REF!</f>
        <v>#REF!</v>
      </c>
    </row>
    <row r="256" spans="1:10" s="469" customFormat="1" ht="25.5" outlineLevel="1">
      <c r="A256" s="422" t="s">
        <v>598</v>
      </c>
      <c r="B256" s="429">
        <v>102219</v>
      </c>
      <c r="C256" s="366" t="s">
        <v>918</v>
      </c>
      <c r="D256" s="379" t="s">
        <v>603</v>
      </c>
      <c r="E256" s="368" t="s">
        <v>441</v>
      </c>
      <c r="F256" s="428">
        <v>23.86</v>
      </c>
      <c r="G256" s="464"/>
      <c r="H256" s="4">
        <f t="shared" si="34"/>
        <v>0</v>
      </c>
      <c r="I256" s="412" t="e">
        <f t="shared" si="35"/>
        <v>#DIV/0!</v>
      </c>
      <c r="J256" s="371" t="e">
        <f>#REF!</f>
        <v>#REF!</v>
      </c>
    </row>
    <row r="257" spans="1:10" s="469" customFormat="1" ht="12.75" outlineLevel="1">
      <c r="A257" s="422" t="s">
        <v>599</v>
      </c>
      <c r="B257" s="429" t="s">
        <v>164</v>
      </c>
      <c r="C257" s="366" t="s">
        <v>920</v>
      </c>
      <c r="D257" s="367" t="s">
        <v>1069</v>
      </c>
      <c r="E257" s="368" t="s">
        <v>441</v>
      </c>
      <c r="F257" s="428">
        <v>515.99</v>
      </c>
      <c r="G257" s="464"/>
      <c r="H257" s="4">
        <f t="shared" si="34"/>
        <v>0</v>
      </c>
      <c r="I257" s="412" t="e">
        <f t="shared" si="35"/>
        <v>#DIV/0!</v>
      </c>
      <c r="J257" s="371" t="e">
        <f>#REF!</f>
        <v>#REF!</v>
      </c>
    </row>
    <row r="258" spans="1:10" s="469" customFormat="1" ht="25.5" outlineLevel="1">
      <c r="A258" s="422" t="s">
        <v>600</v>
      </c>
      <c r="B258" s="429" t="s">
        <v>402</v>
      </c>
      <c r="C258" s="366" t="s">
        <v>920</v>
      </c>
      <c r="D258" s="367" t="s">
        <v>1070</v>
      </c>
      <c r="E258" s="368" t="s">
        <v>441</v>
      </c>
      <c r="F258" s="428">
        <v>189.04</v>
      </c>
      <c r="G258" s="464"/>
      <c r="H258" s="4">
        <f t="shared" si="34"/>
        <v>0</v>
      </c>
      <c r="I258" s="412" t="e">
        <f t="shared" si="35"/>
        <v>#DIV/0!</v>
      </c>
      <c r="J258" s="371" t="e">
        <f>#REF!</f>
        <v>#REF!</v>
      </c>
    </row>
    <row r="259" spans="1:10" s="469" customFormat="1" ht="38.25" outlineLevel="1">
      <c r="A259" s="422" t="s">
        <v>601</v>
      </c>
      <c r="B259" s="429">
        <v>100742</v>
      </c>
      <c r="C259" s="366" t="s">
        <v>918</v>
      </c>
      <c r="D259" s="367" t="s">
        <v>1071</v>
      </c>
      <c r="E259" s="368" t="s">
        <v>441</v>
      </c>
      <c r="F259" s="428">
        <v>247.08</v>
      </c>
      <c r="G259" s="464"/>
      <c r="H259" s="4">
        <f t="shared" si="34"/>
        <v>0</v>
      </c>
      <c r="I259" s="412" t="e">
        <f t="shared" si="35"/>
        <v>#DIV/0!</v>
      </c>
      <c r="J259" s="371" t="e">
        <f>#REF!</f>
        <v>#REF!</v>
      </c>
    </row>
    <row r="260" spans="1:10" s="14" customFormat="1" ht="12.75" outlineLevel="1">
      <c r="A260" s="494" t="s">
        <v>259</v>
      </c>
      <c r="B260" s="495"/>
      <c r="C260" s="373"/>
      <c r="D260" s="380" t="s">
        <v>605</v>
      </c>
      <c r="E260" s="375">
        <f>SUM(H261:H262)</f>
        <v>0</v>
      </c>
      <c r="F260" s="375"/>
      <c r="G260" s="375"/>
      <c r="H260" s="375"/>
      <c r="I260" s="376" t="e">
        <f>E260/$G$612</f>
        <v>#DIV/0!</v>
      </c>
      <c r="J260" s="371" t="e">
        <f>#REF!</f>
        <v>#REF!</v>
      </c>
    </row>
    <row r="261" spans="1:10" s="14" customFormat="1" ht="25.5" outlineLevel="1">
      <c r="A261" s="430" t="s">
        <v>606</v>
      </c>
      <c r="B261" s="431">
        <v>96135</v>
      </c>
      <c r="C261" s="366" t="s">
        <v>918</v>
      </c>
      <c r="D261" s="367" t="s">
        <v>1072</v>
      </c>
      <c r="E261" s="368" t="s">
        <v>441</v>
      </c>
      <c r="F261" s="428">
        <v>91.79</v>
      </c>
      <c r="G261" s="464"/>
      <c r="H261" s="4">
        <f>ROUND(_xlfn.IFERROR(F261*G261," - "),2)</f>
        <v>0</v>
      </c>
      <c r="I261" s="432" t="e">
        <f>H261/$G$612</f>
        <v>#DIV/0!</v>
      </c>
      <c r="J261" s="371" t="e">
        <f>#REF!</f>
        <v>#REF!</v>
      </c>
    </row>
    <row r="262" spans="1:10" s="469" customFormat="1" ht="26.25" outlineLevel="1" thickBot="1">
      <c r="A262" s="433" t="s">
        <v>607</v>
      </c>
      <c r="B262" s="434">
        <v>88489</v>
      </c>
      <c r="C262" s="366" t="s">
        <v>918</v>
      </c>
      <c r="D262" s="367" t="s">
        <v>1067</v>
      </c>
      <c r="E262" s="368" t="s">
        <v>441</v>
      </c>
      <c r="F262" s="428">
        <v>91.79</v>
      </c>
      <c r="G262" s="464"/>
      <c r="H262" s="4">
        <f>ROUND(_xlfn.IFERROR(F262*G262," - "),2)</f>
        <v>0</v>
      </c>
      <c r="I262" s="383" t="e">
        <f>H262/$G$612</f>
        <v>#DIV/0!</v>
      </c>
      <c r="J262" s="371" t="e">
        <f>#REF!</f>
        <v>#REF!</v>
      </c>
    </row>
    <row r="263" spans="1:10" s="15" customFormat="1" ht="15.75" thickBot="1">
      <c r="A263" s="496">
        <v>11</v>
      </c>
      <c r="B263" s="503"/>
      <c r="C263" s="356"/>
      <c r="D263" s="357" t="s">
        <v>680</v>
      </c>
      <c r="E263" s="358">
        <f>ROUND(SUM(E264+E325+E334+E340+E343+E385),2)</f>
        <v>0</v>
      </c>
      <c r="F263" s="358"/>
      <c r="G263" s="358"/>
      <c r="H263" s="359"/>
      <c r="I263" s="360" t="e">
        <f>E263/$G$612</f>
        <v>#DIV/0!</v>
      </c>
      <c r="J263" s="361" t="e">
        <f>#REF!</f>
        <v>#REF!</v>
      </c>
    </row>
    <row r="264" spans="1:10" s="468" customFormat="1" ht="12.75" outlineLevel="1">
      <c r="A264" s="500" t="s">
        <v>143</v>
      </c>
      <c r="B264" s="501"/>
      <c r="C264" s="362"/>
      <c r="D264" s="363" t="s">
        <v>652</v>
      </c>
      <c r="E264" s="364">
        <f>SUM(H265:H324)</f>
        <v>0</v>
      </c>
      <c r="F264" s="364"/>
      <c r="G264" s="364"/>
      <c r="H264" s="364"/>
      <c r="I264" s="365" t="e">
        <f>E264/$G$612</f>
        <v>#DIV/0!</v>
      </c>
      <c r="J264" s="371" t="e">
        <f>#REF!</f>
        <v>#REF!</v>
      </c>
    </row>
    <row r="265" spans="1:10" s="469" customFormat="1" ht="25.5" outlineLevel="1">
      <c r="A265" s="433" t="s">
        <v>144</v>
      </c>
      <c r="B265" s="434">
        <v>89401</v>
      </c>
      <c r="C265" s="366" t="s">
        <v>918</v>
      </c>
      <c r="D265" s="367" t="s">
        <v>1073</v>
      </c>
      <c r="E265" s="368" t="s">
        <v>954</v>
      </c>
      <c r="F265" s="410">
        <v>49</v>
      </c>
      <c r="G265" s="464"/>
      <c r="H265" s="4">
        <f aca="true" t="shared" si="36" ref="H265:H296">ROUND(_xlfn.IFERROR(F265*G265," - "),2)</f>
        <v>0</v>
      </c>
      <c r="I265" s="383" t="e">
        <f aca="true" t="shared" si="37" ref="I265:I296">H265/$G$612</f>
        <v>#DIV/0!</v>
      </c>
      <c r="J265" s="371" t="e">
        <f>#REF!</f>
        <v>#REF!</v>
      </c>
    </row>
    <row r="266" spans="1:10" s="14" customFormat="1" ht="25.5" outlineLevel="1">
      <c r="A266" s="433" t="s">
        <v>145</v>
      </c>
      <c r="B266" s="434">
        <v>89446</v>
      </c>
      <c r="C266" s="366" t="s">
        <v>918</v>
      </c>
      <c r="D266" s="367" t="s">
        <v>1074</v>
      </c>
      <c r="E266" s="368" t="s">
        <v>954</v>
      </c>
      <c r="F266" s="410">
        <v>285</v>
      </c>
      <c r="G266" s="464"/>
      <c r="H266" s="4">
        <f t="shared" si="36"/>
        <v>0</v>
      </c>
      <c r="I266" s="383" t="e">
        <f t="shared" si="37"/>
        <v>#DIV/0!</v>
      </c>
      <c r="J266" s="371" t="e">
        <f>#REF!</f>
        <v>#REF!</v>
      </c>
    </row>
    <row r="267" spans="1:10" s="14" customFormat="1" ht="25.5" outlineLevel="1">
      <c r="A267" s="433" t="s">
        <v>608</v>
      </c>
      <c r="B267" s="434">
        <v>89447</v>
      </c>
      <c r="C267" s="366" t="s">
        <v>918</v>
      </c>
      <c r="D267" s="367" t="s">
        <v>1075</v>
      </c>
      <c r="E267" s="368" t="s">
        <v>954</v>
      </c>
      <c r="F267" s="410">
        <v>17</v>
      </c>
      <c r="G267" s="464"/>
      <c r="H267" s="4">
        <f t="shared" si="36"/>
        <v>0</v>
      </c>
      <c r="I267" s="383" t="e">
        <f t="shared" si="37"/>
        <v>#DIV/0!</v>
      </c>
      <c r="J267" s="371" t="e">
        <f>#REF!</f>
        <v>#REF!</v>
      </c>
    </row>
    <row r="268" spans="1:10" ht="25.5" outlineLevel="1">
      <c r="A268" s="433" t="s">
        <v>609</v>
      </c>
      <c r="B268" s="434">
        <v>89449</v>
      </c>
      <c r="C268" s="366" t="s">
        <v>918</v>
      </c>
      <c r="D268" s="367" t="s">
        <v>1076</v>
      </c>
      <c r="E268" s="368" t="s">
        <v>954</v>
      </c>
      <c r="F268" s="410">
        <v>115</v>
      </c>
      <c r="G268" s="464"/>
      <c r="H268" s="4">
        <f t="shared" si="36"/>
        <v>0</v>
      </c>
      <c r="I268" s="383" t="e">
        <f t="shared" si="37"/>
        <v>#DIV/0!</v>
      </c>
      <c r="J268" s="371" t="e">
        <f>#REF!</f>
        <v>#REF!</v>
      </c>
    </row>
    <row r="269" spans="1:10" s="469" customFormat="1" ht="25.5" outlineLevel="1">
      <c r="A269" s="433" t="s">
        <v>610</v>
      </c>
      <c r="B269" s="434">
        <v>89450</v>
      </c>
      <c r="C269" s="366" t="s">
        <v>918</v>
      </c>
      <c r="D269" s="367" t="s">
        <v>1077</v>
      </c>
      <c r="E269" s="368" t="s">
        <v>954</v>
      </c>
      <c r="F269" s="410">
        <v>26</v>
      </c>
      <c r="G269" s="464"/>
      <c r="H269" s="4">
        <f t="shared" si="36"/>
        <v>0</v>
      </c>
      <c r="I269" s="383" t="e">
        <f t="shared" si="37"/>
        <v>#DIV/0!</v>
      </c>
      <c r="J269" s="371" t="e">
        <f>#REF!</f>
        <v>#REF!</v>
      </c>
    </row>
    <row r="270" spans="1:10" s="469" customFormat="1" ht="25.5" outlineLevel="1">
      <c r="A270" s="433" t="s">
        <v>611</v>
      </c>
      <c r="B270" s="434">
        <v>89451</v>
      </c>
      <c r="C270" s="366" t="s">
        <v>918</v>
      </c>
      <c r="D270" s="367" t="s">
        <v>1078</v>
      </c>
      <c r="E270" s="368" t="s">
        <v>954</v>
      </c>
      <c r="F270" s="410">
        <v>64</v>
      </c>
      <c r="G270" s="464"/>
      <c r="H270" s="4">
        <f t="shared" si="36"/>
        <v>0</v>
      </c>
      <c r="I270" s="383" t="e">
        <f t="shared" si="37"/>
        <v>#DIV/0!</v>
      </c>
      <c r="J270" s="371" t="e">
        <f>#REF!</f>
        <v>#REF!</v>
      </c>
    </row>
    <row r="271" spans="1:10" s="469" customFormat="1" ht="25.5" outlineLevel="1">
      <c r="A271" s="433" t="s">
        <v>612</v>
      </c>
      <c r="B271" s="434">
        <v>89452</v>
      </c>
      <c r="C271" s="366" t="s">
        <v>918</v>
      </c>
      <c r="D271" s="367" t="s">
        <v>1079</v>
      </c>
      <c r="E271" s="368" t="s">
        <v>954</v>
      </c>
      <c r="F271" s="410">
        <v>125</v>
      </c>
      <c r="G271" s="464"/>
      <c r="H271" s="4">
        <f t="shared" si="36"/>
        <v>0</v>
      </c>
      <c r="I271" s="383" t="e">
        <f t="shared" si="37"/>
        <v>#DIV/0!</v>
      </c>
      <c r="J271" s="371" t="e">
        <f>#REF!</f>
        <v>#REF!</v>
      </c>
    </row>
    <row r="272" spans="1:10" s="14" customFormat="1" ht="38.25" outlineLevel="1">
      <c r="A272" s="433" t="s">
        <v>613</v>
      </c>
      <c r="B272" s="434">
        <v>89714</v>
      </c>
      <c r="C272" s="366" t="s">
        <v>918</v>
      </c>
      <c r="D272" s="367" t="s">
        <v>1080</v>
      </c>
      <c r="E272" s="368" t="s">
        <v>954</v>
      </c>
      <c r="F272" s="410">
        <v>59</v>
      </c>
      <c r="G272" s="464"/>
      <c r="H272" s="4">
        <f t="shared" si="36"/>
        <v>0</v>
      </c>
      <c r="I272" s="383" t="e">
        <f t="shared" si="37"/>
        <v>#DIV/0!</v>
      </c>
      <c r="J272" s="371" t="e">
        <f>#REF!</f>
        <v>#REF!</v>
      </c>
    </row>
    <row r="273" spans="1:10" s="14" customFormat="1" ht="51" outlineLevel="1">
      <c r="A273" s="433" t="s">
        <v>614</v>
      </c>
      <c r="B273" s="434">
        <v>94715</v>
      </c>
      <c r="C273" s="366" t="s">
        <v>918</v>
      </c>
      <c r="D273" s="367" t="s">
        <v>1081</v>
      </c>
      <c r="E273" s="368" t="s">
        <v>110</v>
      </c>
      <c r="F273" s="410">
        <v>4</v>
      </c>
      <c r="G273" s="464"/>
      <c r="H273" s="4">
        <f t="shared" si="36"/>
        <v>0</v>
      </c>
      <c r="I273" s="383" t="e">
        <f t="shared" si="37"/>
        <v>#DIV/0!</v>
      </c>
      <c r="J273" s="371" t="e">
        <f>#REF!</f>
        <v>#REF!</v>
      </c>
    </row>
    <row r="274" spans="1:10" ht="51" outlineLevel="1">
      <c r="A274" s="433" t="s">
        <v>615</v>
      </c>
      <c r="B274" s="434">
        <v>94714</v>
      </c>
      <c r="C274" s="366" t="s">
        <v>918</v>
      </c>
      <c r="D274" s="367" t="s">
        <v>1082</v>
      </c>
      <c r="E274" s="368" t="s">
        <v>110</v>
      </c>
      <c r="F274" s="410">
        <v>4</v>
      </c>
      <c r="G274" s="464"/>
      <c r="H274" s="4">
        <f t="shared" si="36"/>
        <v>0</v>
      </c>
      <c r="I274" s="383" t="e">
        <f t="shared" si="37"/>
        <v>#DIV/0!</v>
      </c>
      <c r="J274" s="371" t="e">
        <f>#REF!</f>
        <v>#REF!</v>
      </c>
    </row>
    <row r="275" spans="1:10" s="469" customFormat="1" ht="51" outlineLevel="1">
      <c r="A275" s="433" t="s">
        <v>616</v>
      </c>
      <c r="B275" s="434">
        <v>94709</v>
      </c>
      <c r="C275" s="366" t="s">
        <v>918</v>
      </c>
      <c r="D275" s="367" t="s">
        <v>1083</v>
      </c>
      <c r="E275" s="368" t="s">
        <v>110</v>
      </c>
      <c r="F275" s="410">
        <v>3</v>
      </c>
      <c r="G275" s="464"/>
      <c r="H275" s="4">
        <f t="shared" si="36"/>
        <v>0</v>
      </c>
      <c r="I275" s="383" t="e">
        <f t="shared" si="37"/>
        <v>#DIV/0!</v>
      </c>
      <c r="J275" s="371" t="e">
        <f>#REF!</f>
        <v>#REF!</v>
      </c>
    </row>
    <row r="276" spans="1:10" s="469" customFormat="1" ht="38.25" outlineLevel="1">
      <c r="A276" s="433" t="s">
        <v>617</v>
      </c>
      <c r="B276" s="434">
        <v>89616</v>
      </c>
      <c r="C276" s="366" t="s">
        <v>918</v>
      </c>
      <c r="D276" s="367" t="s">
        <v>1084</v>
      </c>
      <c r="E276" s="368" t="s">
        <v>110</v>
      </c>
      <c r="F276" s="410">
        <v>4</v>
      </c>
      <c r="G276" s="464"/>
      <c r="H276" s="4">
        <f t="shared" si="36"/>
        <v>0</v>
      </c>
      <c r="I276" s="383" t="e">
        <f t="shared" si="37"/>
        <v>#DIV/0!</v>
      </c>
      <c r="J276" s="371" t="e">
        <f>#REF!</f>
        <v>#REF!</v>
      </c>
    </row>
    <row r="277" spans="1:10" s="469" customFormat="1" ht="38.25" outlineLevel="1">
      <c r="A277" s="433" t="s">
        <v>618</v>
      </c>
      <c r="B277" s="434">
        <v>89376</v>
      </c>
      <c r="C277" s="366" t="s">
        <v>918</v>
      </c>
      <c r="D277" s="367" t="s">
        <v>1085</v>
      </c>
      <c r="E277" s="368" t="s">
        <v>110</v>
      </c>
      <c r="F277" s="410">
        <v>4</v>
      </c>
      <c r="G277" s="464"/>
      <c r="H277" s="4">
        <f t="shared" si="36"/>
        <v>0</v>
      </c>
      <c r="I277" s="383" t="e">
        <f t="shared" si="37"/>
        <v>#DIV/0!</v>
      </c>
      <c r="J277" s="371" t="e">
        <f>#REF!</f>
        <v>#REF!</v>
      </c>
    </row>
    <row r="278" spans="1:10" s="14" customFormat="1" ht="38.25" outlineLevel="1">
      <c r="A278" s="433" t="s">
        <v>619</v>
      </c>
      <c r="B278" s="434">
        <v>89383</v>
      </c>
      <c r="C278" s="366" t="s">
        <v>918</v>
      </c>
      <c r="D278" s="367" t="s">
        <v>1086</v>
      </c>
      <c r="E278" s="368" t="s">
        <v>110</v>
      </c>
      <c r="F278" s="410">
        <v>92</v>
      </c>
      <c r="G278" s="464"/>
      <c r="H278" s="4">
        <f t="shared" si="36"/>
        <v>0</v>
      </c>
      <c r="I278" s="383" t="e">
        <f t="shared" si="37"/>
        <v>#DIV/0!</v>
      </c>
      <c r="J278" s="371" t="e">
        <f>#REF!</f>
        <v>#REF!</v>
      </c>
    </row>
    <row r="279" spans="1:10" s="14" customFormat="1" ht="38.25" outlineLevel="1">
      <c r="A279" s="433" t="s">
        <v>620</v>
      </c>
      <c r="B279" s="434">
        <v>89553</v>
      </c>
      <c r="C279" s="366" t="s">
        <v>918</v>
      </c>
      <c r="D279" s="367" t="s">
        <v>1087</v>
      </c>
      <c r="E279" s="368" t="s">
        <v>110</v>
      </c>
      <c r="F279" s="410">
        <v>2</v>
      </c>
      <c r="G279" s="464"/>
      <c r="H279" s="4">
        <f t="shared" si="36"/>
        <v>0</v>
      </c>
      <c r="I279" s="383" t="e">
        <f t="shared" si="37"/>
        <v>#DIV/0!</v>
      </c>
      <c r="J279" s="371" t="e">
        <f>#REF!</f>
        <v>#REF!</v>
      </c>
    </row>
    <row r="280" spans="1:10" ht="38.25" outlineLevel="1">
      <c r="A280" s="433" t="s">
        <v>621</v>
      </c>
      <c r="B280" s="434">
        <v>89596</v>
      </c>
      <c r="C280" s="366" t="s">
        <v>918</v>
      </c>
      <c r="D280" s="367" t="s">
        <v>1088</v>
      </c>
      <c r="E280" s="368" t="s">
        <v>110</v>
      </c>
      <c r="F280" s="410">
        <v>72</v>
      </c>
      <c r="G280" s="464"/>
      <c r="H280" s="4">
        <f t="shared" si="36"/>
        <v>0</v>
      </c>
      <c r="I280" s="383" t="e">
        <f t="shared" si="37"/>
        <v>#DIV/0!</v>
      </c>
      <c r="J280" s="371" t="e">
        <f>#REF!</f>
        <v>#REF!</v>
      </c>
    </row>
    <row r="281" spans="1:10" s="469" customFormat="1" ht="38.25" outlineLevel="1">
      <c r="A281" s="433" t="s">
        <v>622</v>
      </c>
      <c r="B281" s="434">
        <v>89610</v>
      </c>
      <c r="C281" s="366" t="s">
        <v>918</v>
      </c>
      <c r="D281" s="367" t="s">
        <v>1089</v>
      </c>
      <c r="E281" s="368" t="s">
        <v>110</v>
      </c>
      <c r="F281" s="410">
        <v>4</v>
      </c>
      <c r="G281" s="464"/>
      <c r="H281" s="4">
        <f t="shared" si="36"/>
        <v>0</v>
      </c>
      <c r="I281" s="383" t="e">
        <f t="shared" si="37"/>
        <v>#DIV/0!</v>
      </c>
      <c r="J281" s="371" t="e">
        <f>#REF!</f>
        <v>#REF!</v>
      </c>
    </row>
    <row r="282" spans="1:10" s="469" customFormat="1" ht="38.25" outlineLevel="1">
      <c r="A282" s="433" t="s">
        <v>623</v>
      </c>
      <c r="B282" s="434">
        <v>89616</v>
      </c>
      <c r="C282" s="366" t="s">
        <v>918</v>
      </c>
      <c r="D282" s="367" t="s">
        <v>1084</v>
      </c>
      <c r="E282" s="368" t="s">
        <v>110</v>
      </c>
      <c r="F282" s="410">
        <v>4</v>
      </c>
      <c r="G282" s="464"/>
      <c r="H282" s="4">
        <f t="shared" si="36"/>
        <v>0</v>
      </c>
      <c r="I282" s="383" t="e">
        <f t="shared" si="37"/>
        <v>#DIV/0!</v>
      </c>
      <c r="J282" s="371" t="e">
        <f>#REF!</f>
        <v>#REF!</v>
      </c>
    </row>
    <row r="283" spans="1:10" s="469" customFormat="1" ht="38.25" outlineLevel="1">
      <c r="A283" s="433" t="s">
        <v>624</v>
      </c>
      <c r="B283" s="434">
        <v>89380</v>
      </c>
      <c r="C283" s="366" t="s">
        <v>918</v>
      </c>
      <c r="D283" s="367" t="s">
        <v>1090</v>
      </c>
      <c r="E283" s="368" t="s">
        <v>110</v>
      </c>
      <c r="F283" s="410">
        <v>4</v>
      </c>
      <c r="G283" s="464"/>
      <c r="H283" s="4">
        <f t="shared" si="36"/>
        <v>0</v>
      </c>
      <c r="I283" s="383" t="e">
        <f t="shared" si="37"/>
        <v>#DIV/0!</v>
      </c>
      <c r="J283" s="371" t="e">
        <f>#REF!</f>
        <v>#REF!</v>
      </c>
    </row>
    <row r="284" spans="1:10" s="469" customFormat="1" ht="25.5" outlineLevel="1">
      <c r="A284" s="433" t="s">
        <v>625</v>
      </c>
      <c r="B284" s="434">
        <v>89605</v>
      </c>
      <c r="C284" s="366" t="s">
        <v>918</v>
      </c>
      <c r="D284" s="367" t="s">
        <v>1091</v>
      </c>
      <c r="E284" s="368" t="s">
        <v>110</v>
      </c>
      <c r="F284" s="410">
        <v>23</v>
      </c>
      <c r="G284" s="464"/>
      <c r="H284" s="4">
        <f t="shared" si="36"/>
        <v>0</v>
      </c>
      <c r="I284" s="383" t="e">
        <f t="shared" si="37"/>
        <v>#DIV/0!</v>
      </c>
      <c r="J284" s="371" t="e">
        <f>#REF!</f>
        <v>#REF!</v>
      </c>
    </row>
    <row r="285" spans="1:10" s="14" customFormat="1" ht="25.5" outlineLevel="1">
      <c r="A285" s="433" t="s">
        <v>626</v>
      </c>
      <c r="B285" s="434">
        <v>89605</v>
      </c>
      <c r="C285" s="366" t="s">
        <v>918</v>
      </c>
      <c r="D285" s="367" t="s">
        <v>1091</v>
      </c>
      <c r="E285" s="368" t="s">
        <v>110</v>
      </c>
      <c r="F285" s="410">
        <v>12</v>
      </c>
      <c r="G285" s="464"/>
      <c r="H285" s="4">
        <f t="shared" si="36"/>
        <v>0</v>
      </c>
      <c r="I285" s="383" t="e">
        <f t="shared" si="37"/>
        <v>#DIV/0!</v>
      </c>
      <c r="J285" s="371" t="e">
        <f>#REF!</f>
        <v>#REF!</v>
      </c>
    </row>
    <row r="286" spans="1:10" s="14" customFormat="1" ht="38.25" outlineLevel="1">
      <c r="A286" s="433" t="s">
        <v>627</v>
      </c>
      <c r="B286" s="434">
        <v>89616</v>
      </c>
      <c r="C286" s="366" t="s">
        <v>918</v>
      </c>
      <c r="D286" s="367" t="s">
        <v>1084</v>
      </c>
      <c r="E286" s="368" t="s">
        <v>110</v>
      </c>
      <c r="F286" s="410">
        <v>4</v>
      </c>
      <c r="G286" s="464"/>
      <c r="H286" s="4">
        <f t="shared" si="36"/>
        <v>0</v>
      </c>
      <c r="I286" s="383" t="e">
        <f t="shared" si="37"/>
        <v>#DIV/0!</v>
      </c>
      <c r="J286" s="371" t="e">
        <f>#REF!</f>
        <v>#REF!</v>
      </c>
    </row>
    <row r="287" spans="1:10" ht="38.25" outlineLevel="1">
      <c r="A287" s="433" t="s">
        <v>628</v>
      </c>
      <c r="B287" s="434">
        <v>89673</v>
      </c>
      <c r="C287" s="366" t="s">
        <v>918</v>
      </c>
      <c r="D287" s="367" t="s">
        <v>1092</v>
      </c>
      <c r="E287" s="368" t="s">
        <v>110</v>
      </c>
      <c r="F287" s="410">
        <v>2</v>
      </c>
      <c r="G287" s="464"/>
      <c r="H287" s="4">
        <f t="shared" si="36"/>
        <v>0</v>
      </c>
      <c r="I287" s="383" t="e">
        <f t="shared" si="37"/>
        <v>#DIV/0!</v>
      </c>
      <c r="J287" s="371" t="e">
        <f>#REF!</f>
        <v>#REF!</v>
      </c>
    </row>
    <row r="288" spans="1:10" s="469" customFormat="1" ht="25.5" outlineLevel="1">
      <c r="A288" s="433" t="s">
        <v>629</v>
      </c>
      <c r="B288" s="434">
        <v>89579</v>
      </c>
      <c r="C288" s="366" t="s">
        <v>918</v>
      </c>
      <c r="D288" s="367" t="s">
        <v>1093</v>
      </c>
      <c r="E288" s="368" t="s">
        <v>110</v>
      </c>
      <c r="F288" s="410">
        <v>35</v>
      </c>
      <c r="G288" s="464"/>
      <c r="H288" s="4">
        <f t="shared" si="36"/>
        <v>0</v>
      </c>
      <c r="I288" s="383" t="e">
        <f t="shared" si="37"/>
        <v>#DIV/0!</v>
      </c>
      <c r="J288" s="371" t="e">
        <f>#REF!</f>
        <v>#REF!</v>
      </c>
    </row>
    <row r="289" spans="1:10" s="469" customFormat="1" ht="38.25" outlineLevel="1">
      <c r="A289" s="433" t="s">
        <v>630</v>
      </c>
      <c r="B289" s="434">
        <v>89596</v>
      </c>
      <c r="C289" s="366" t="s">
        <v>918</v>
      </c>
      <c r="D289" s="367" t="s">
        <v>1088</v>
      </c>
      <c r="E289" s="368" t="s">
        <v>110</v>
      </c>
      <c r="F289" s="410">
        <v>2</v>
      </c>
      <c r="G289" s="464"/>
      <c r="H289" s="4">
        <f t="shared" si="36"/>
        <v>0</v>
      </c>
      <c r="I289" s="383" t="e">
        <f t="shared" si="37"/>
        <v>#DIV/0!</v>
      </c>
      <c r="J289" s="371" t="e">
        <f>#REF!</f>
        <v>#REF!</v>
      </c>
    </row>
    <row r="290" spans="1:10" s="469" customFormat="1" ht="25.5" outlineLevel="1">
      <c r="A290" s="433" t="s">
        <v>631</v>
      </c>
      <c r="B290" s="434">
        <v>89579</v>
      </c>
      <c r="C290" s="366" t="s">
        <v>918</v>
      </c>
      <c r="D290" s="367" t="s">
        <v>1093</v>
      </c>
      <c r="E290" s="368" t="s">
        <v>110</v>
      </c>
      <c r="F290" s="410">
        <v>4</v>
      </c>
      <c r="G290" s="464"/>
      <c r="H290" s="4">
        <f t="shared" si="36"/>
        <v>0</v>
      </c>
      <c r="I290" s="383" t="e">
        <f t="shared" si="37"/>
        <v>#DIV/0!</v>
      </c>
      <c r="J290" s="371" t="e">
        <f>#REF!</f>
        <v>#REF!</v>
      </c>
    </row>
    <row r="291" spans="1:10" s="14" customFormat="1" ht="38.25" outlineLevel="1">
      <c r="A291" s="433" t="s">
        <v>632</v>
      </c>
      <c r="B291" s="434">
        <v>89549</v>
      </c>
      <c r="C291" s="366" t="s">
        <v>918</v>
      </c>
      <c r="D291" s="367" t="s">
        <v>1094</v>
      </c>
      <c r="E291" s="368" t="s">
        <v>110</v>
      </c>
      <c r="F291" s="410">
        <v>2</v>
      </c>
      <c r="G291" s="464"/>
      <c r="H291" s="4">
        <f t="shared" si="36"/>
        <v>0</v>
      </c>
      <c r="I291" s="383" t="e">
        <f t="shared" si="37"/>
        <v>#DIV/0!</v>
      </c>
      <c r="J291" s="371" t="e">
        <f>#REF!</f>
        <v>#REF!</v>
      </c>
    </row>
    <row r="292" spans="1:10" s="14" customFormat="1" ht="38.25" outlineLevel="1">
      <c r="A292" s="433" t="s">
        <v>633</v>
      </c>
      <c r="B292" s="434">
        <v>89666</v>
      </c>
      <c r="C292" s="366" t="s">
        <v>918</v>
      </c>
      <c r="D292" s="367" t="s">
        <v>1095</v>
      </c>
      <c r="E292" s="368" t="s">
        <v>110</v>
      </c>
      <c r="F292" s="410">
        <v>6</v>
      </c>
      <c r="G292" s="464"/>
      <c r="H292" s="4">
        <f t="shared" si="36"/>
        <v>0</v>
      </c>
      <c r="I292" s="383" t="e">
        <f t="shared" si="37"/>
        <v>#DIV/0!</v>
      </c>
      <c r="J292" s="371" t="e">
        <f>#REF!</f>
        <v>#REF!</v>
      </c>
    </row>
    <row r="293" spans="1:10" ht="25.5" outlineLevel="1">
      <c r="A293" s="433" t="s">
        <v>634</v>
      </c>
      <c r="B293" s="434">
        <v>89485</v>
      </c>
      <c r="C293" s="366" t="s">
        <v>918</v>
      </c>
      <c r="D293" s="367" t="s">
        <v>1096</v>
      </c>
      <c r="E293" s="368" t="s">
        <v>110</v>
      </c>
      <c r="F293" s="410">
        <v>6</v>
      </c>
      <c r="G293" s="464"/>
      <c r="H293" s="4">
        <f t="shared" si="36"/>
        <v>0</v>
      </c>
      <c r="I293" s="383" t="e">
        <f t="shared" si="37"/>
        <v>#DIV/0!</v>
      </c>
      <c r="J293" s="371" t="e">
        <f>#REF!</f>
        <v>#REF!</v>
      </c>
    </row>
    <row r="294" spans="1:10" s="469" customFormat="1" ht="25.5" outlineLevel="1">
      <c r="A294" s="433" t="s">
        <v>635</v>
      </c>
      <c r="B294" s="434">
        <v>89493</v>
      </c>
      <c r="C294" s="366" t="s">
        <v>918</v>
      </c>
      <c r="D294" s="367" t="s">
        <v>1097</v>
      </c>
      <c r="E294" s="368" t="s">
        <v>110</v>
      </c>
      <c r="F294" s="410">
        <v>2</v>
      </c>
      <c r="G294" s="464"/>
      <c r="H294" s="4">
        <f t="shared" si="36"/>
        <v>0</v>
      </c>
      <c r="I294" s="383" t="e">
        <f t="shared" si="37"/>
        <v>#DIV/0!</v>
      </c>
      <c r="J294" s="371" t="e">
        <f>#REF!</f>
        <v>#REF!</v>
      </c>
    </row>
    <row r="295" spans="1:10" s="469" customFormat="1" ht="25.5" outlineLevel="1">
      <c r="A295" s="433" t="s">
        <v>636</v>
      </c>
      <c r="B295" s="434">
        <v>89502</v>
      </c>
      <c r="C295" s="366" t="s">
        <v>918</v>
      </c>
      <c r="D295" s="367" t="s">
        <v>1098</v>
      </c>
      <c r="E295" s="368" t="s">
        <v>110</v>
      </c>
      <c r="F295" s="410">
        <v>6</v>
      </c>
      <c r="G295" s="464"/>
      <c r="H295" s="4">
        <f t="shared" si="36"/>
        <v>0</v>
      </c>
      <c r="I295" s="383" t="e">
        <f t="shared" si="37"/>
        <v>#DIV/0!</v>
      </c>
      <c r="J295" s="371" t="e">
        <f>#REF!</f>
        <v>#REF!</v>
      </c>
    </row>
    <row r="296" spans="1:10" s="469" customFormat="1" ht="25.5" outlineLevel="1">
      <c r="A296" s="433" t="s">
        <v>637</v>
      </c>
      <c r="B296" s="434">
        <v>89515</v>
      </c>
      <c r="C296" s="366" t="s">
        <v>918</v>
      </c>
      <c r="D296" s="367" t="s">
        <v>1099</v>
      </c>
      <c r="E296" s="368" t="s">
        <v>110</v>
      </c>
      <c r="F296" s="410">
        <v>5</v>
      </c>
      <c r="G296" s="464"/>
      <c r="H296" s="4">
        <f t="shared" si="36"/>
        <v>0</v>
      </c>
      <c r="I296" s="383" t="e">
        <f t="shared" si="37"/>
        <v>#DIV/0!</v>
      </c>
      <c r="J296" s="371" t="e">
        <f>#REF!</f>
        <v>#REF!</v>
      </c>
    </row>
    <row r="297" spans="1:10" s="14" customFormat="1" ht="25.5" outlineLevel="1">
      <c r="A297" s="433" t="s">
        <v>638</v>
      </c>
      <c r="B297" s="434">
        <v>89523</v>
      </c>
      <c r="C297" s="366" t="s">
        <v>918</v>
      </c>
      <c r="D297" s="367" t="s">
        <v>1100</v>
      </c>
      <c r="E297" s="368" t="s">
        <v>110</v>
      </c>
      <c r="F297" s="410">
        <v>1</v>
      </c>
      <c r="G297" s="464"/>
      <c r="H297" s="4">
        <f aca="true" t="shared" si="38" ref="H297:H324">ROUND(_xlfn.IFERROR(F297*G297," - "),2)</f>
        <v>0</v>
      </c>
      <c r="I297" s="383" t="e">
        <f aca="true" t="shared" si="39" ref="I297:I324">H297/$G$612</f>
        <v>#DIV/0!</v>
      </c>
      <c r="J297" s="371" t="e">
        <f>#REF!</f>
        <v>#REF!</v>
      </c>
    </row>
    <row r="298" spans="1:10" s="14" customFormat="1" ht="25.5" outlineLevel="1">
      <c r="A298" s="433" t="s">
        <v>639</v>
      </c>
      <c r="B298" s="434">
        <v>89358</v>
      </c>
      <c r="C298" s="366" t="s">
        <v>918</v>
      </c>
      <c r="D298" s="367" t="s">
        <v>1101</v>
      </c>
      <c r="E298" s="368" t="s">
        <v>110</v>
      </c>
      <c r="F298" s="410">
        <v>4</v>
      </c>
      <c r="G298" s="464"/>
      <c r="H298" s="4">
        <f t="shared" si="38"/>
        <v>0</v>
      </c>
      <c r="I298" s="383" t="e">
        <f t="shared" si="39"/>
        <v>#DIV/0!</v>
      </c>
      <c r="J298" s="371" t="e">
        <f>#REF!</f>
        <v>#REF!</v>
      </c>
    </row>
    <row r="299" spans="1:10" ht="25.5" outlineLevel="1">
      <c r="A299" s="433" t="s">
        <v>640</v>
      </c>
      <c r="B299" s="434">
        <v>89362</v>
      </c>
      <c r="C299" s="366" t="s">
        <v>918</v>
      </c>
      <c r="D299" s="367" t="s">
        <v>1102</v>
      </c>
      <c r="E299" s="368" t="s">
        <v>110</v>
      </c>
      <c r="F299" s="410">
        <v>155</v>
      </c>
      <c r="G299" s="464"/>
      <c r="H299" s="4">
        <f t="shared" si="38"/>
        <v>0</v>
      </c>
      <c r="I299" s="383" t="e">
        <f t="shared" si="39"/>
        <v>#DIV/0!</v>
      </c>
      <c r="J299" s="371" t="e">
        <f>#REF!</f>
        <v>#REF!</v>
      </c>
    </row>
    <row r="300" spans="1:10" s="469" customFormat="1" ht="25.5" outlineLevel="1">
      <c r="A300" s="433" t="s">
        <v>641</v>
      </c>
      <c r="B300" s="434">
        <v>89367</v>
      </c>
      <c r="C300" s="366" t="s">
        <v>918</v>
      </c>
      <c r="D300" s="367" t="s">
        <v>1103</v>
      </c>
      <c r="E300" s="368" t="s">
        <v>110</v>
      </c>
      <c r="F300" s="410">
        <v>3</v>
      </c>
      <c r="G300" s="464"/>
      <c r="H300" s="4">
        <f t="shared" si="38"/>
        <v>0</v>
      </c>
      <c r="I300" s="383" t="e">
        <f t="shared" si="39"/>
        <v>#DIV/0!</v>
      </c>
      <c r="J300" s="371" t="e">
        <f>#REF!</f>
        <v>#REF!</v>
      </c>
    </row>
    <row r="301" spans="1:10" s="469" customFormat="1" ht="25.5" outlineLevel="1">
      <c r="A301" s="433" t="s">
        <v>642</v>
      </c>
      <c r="B301" s="434">
        <v>89501</v>
      </c>
      <c r="C301" s="366" t="s">
        <v>918</v>
      </c>
      <c r="D301" s="367" t="s">
        <v>1104</v>
      </c>
      <c r="E301" s="368" t="s">
        <v>110</v>
      </c>
      <c r="F301" s="410">
        <v>30</v>
      </c>
      <c r="G301" s="464"/>
      <c r="H301" s="4">
        <f t="shared" si="38"/>
        <v>0</v>
      </c>
      <c r="I301" s="383" t="e">
        <f t="shared" si="39"/>
        <v>#DIV/0!</v>
      </c>
      <c r="J301" s="371" t="e">
        <f>#REF!</f>
        <v>#REF!</v>
      </c>
    </row>
    <row r="302" spans="1:10" s="469" customFormat="1" ht="25.5" outlineLevel="1">
      <c r="A302" s="433" t="s">
        <v>643</v>
      </c>
      <c r="B302" s="434">
        <v>89505</v>
      </c>
      <c r="C302" s="366" t="s">
        <v>918</v>
      </c>
      <c r="D302" s="367" t="s">
        <v>1105</v>
      </c>
      <c r="E302" s="368" t="s">
        <v>110</v>
      </c>
      <c r="F302" s="410">
        <v>15</v>
      </c>
      <c r="G302" s="464"/>
      <c r="H302" s="4">
        <f t="shared" si="38"/>
        <v>0</v>
      </c>
      <c r="I302" s="383" t="e">
        <f t="shared" si="39"/>
        <v>#DIV/0!</v>
      </c>
      <c r="J302" s="371" t="e">
        <f>#REF!</f>
        <v>#REF!</v>
      </c>
    </row>
    <row r="303" spans="1:10" s="14" customFormat="1" ht="25.5" outlineLevel="1">
      <c r="A303" s="433" t="s">
        <v>644</v>
      </c>
      <c r="B303" s="434">
        <v>89521</v>
      </c>
      <c r="C303" s="366" t="s">
        <v>918</v>
      </c>
      <c r="D303" s="367" t="s">
        <v>1106</v>
      </c>
      <c r="E303" s="368" t="s">
        <v>110</v>
      </c>
      <c r="F303" s="410">
        <v>7</v>
      </c>
      <c r="G303" s="464"/>
      <c r="H303" s="4">
        <f t="shared" si="38"/>
        <v>0</v>
      </c>
      <c r="I303" s="383" t="e">
        <f t="shared" si="39"/>
        <v>#DIV/0!</v>
      </c>
      <c r="J303" s="371" t="e">
        <f>#REF!</f>
        <v>#REF!</v>
      </c>
    </row>
    <row r="304" spans="1:10" s="469" customFormat="1" ht="25.5" outlineLevel="1">
      <c r="A304" s="433" t="s">
        <v>645</v>
      </c>
      <c r="B304" s="434">
        <v>89521</v>
      </c>
      <c r="C304" s="366" t="s">
        <v>918</v>
      </c>
      <c r="D304" s="367" t="s">
        <v>1106</v>
      </c>
      <c r="E304" s="368" t="s">
        <v>110</v>
      </c>
      <c r="F304" s="410">
        <v>14</v>
      </c>
      <c r="G304" s="464"/>
      <c r="H304" s="4">
        <f t="shared" si="38"/>
        <v>0</v>
      </c>
      <c r="I304" s="383" t="e">
        <f t="shared" si="39"/>
        <v>#DIV/0!</v>
      </c>
      <c r="J304" s="371" t="e">
        <f>#REF!</f>
        <v>#REF!</v>
      </c>
    </row>
    <row r="305" spans="1:10" s="469" customFormat="1" ht="38.25" outlineLevel="1">
      <c r="A305" s="433" t="s">
        <v>646</v>
      </c>
      <c r="B305" s="434">
        <v>89529</v>
      </c>
      <c r="C305" s="366" t="s">
        <v>918</v>
      </c>
      <c r="D305" s="367" t="s">
        <v>1107</v>
      </c>
      <c r="E305" s="368" t="s">
        <v>110</v>
      </c>
      <c r="F305" s="410">
        <v>8</v>
      </c>
      <c r="G305" s="464"/>
      <c r="H305" s="4">
        <f t="shared" si="38"/>
        <v>0</v>
      </c>
      <c r="I305" s="383" t="e">
        <f t="shared" si="39"/>
        <v>#DIV/0!</v>
      </c>
      <c r="J305" s="371" t="e">
        <f>#REF!</f>
        <v>#REF!</v>
      </c>
    </row>
    <row r="306" spans="1:10" s="469" customFormat="1" ht="38.25" outlineLevel="1">
      <c r="A306" s="433" t="s">
        <v>647</v>
      </c>
      <c r="B306" s="434">
        <v>89645</v>
      </c>
      <c r="C306" s="366" t="s">
        <v>918</v>
      </c>
      <c r="D306" s="367" t="s">
        <v>1108</v>
      </c>
      <c r="E306" s="368" t="s">
        <v>110</v>
      </c>
      <c r="F306" s="410">
        <v>2</v>
      </c>
      <c r="G306" s="464"/>
      <c r="H306" s="4">
        <f t="shared" si="38"/>
        <v>0</v>
      </c>
      <c r="I306" s="383" t="e">
        <f t="shared" si="39"/>
        <v>#DIV/0!</v>
      </c>
      <c r="J306" s="371" t="e">
        <f>#REF!</f>
        <v>#REF!</v>
      </c>
    </row>
    <row r="307" spans="1:10" s="14" customFormat="1" ht="38.25" outlineLevel="1">
      <c r="A307" s="433" t="s">
        <v>648</v>
      </c>
      <c r="B307" s="434">
        <v>90373</v>
      </c>
      <c r="C307" s="366" t="s">
        <v>918</v>
      </c>
      <c r="D307" s="367" t="s">
        <v>1109</v>
      </c>
      <c r="E307" s="368" t="s">
        <v>110</v>
      </c>
      <c r="F307" s="410">
        <v>20</v>
      </c>
      <c r="G307" s="464"/>
      <c r="H307" s="4">
        <f t="shared" si="38"/>
        <v>0</v>
      </c>
      <c r="I307" s="383" t="e">
        <f t="shared" si="39"/>
        <v>#DIV/0!</v>
      </c>
      <c r="J307" s="371" t="e">
        <f>#REF!</f>
        <v>#REF!</v>
      </c>
    </row>
    <row r="308" spans="1:10" s="14" customFormat="1" ht="38.25" outlineLevel="1">
      <c r="A308" s="433" t="s">
        <v>649</v>
      </c>
      <c r="B308" s="434">
        <v>89645</v>
      </c>
      <c r="C308" s="366" t="s">
        <v>918</v>
      </c>
      <c r="D308" s="367" t="s">
        <v>1108</v>
      </c>
      <c r="E308" s="368" t="s">
        <v>110</v>
      </c>
      <c r="F308" s="410">
        <v>86</v>
      </c>
      <c r="G308" s="464"/>
      <c r="H308" s="4">
        <f t="shared" si="38"/>
        <v>0</v>
      </c>
      <c r="I308" s="383" t="e">
        <f t="shared" si="39"/>
        <v>#DIV/0!</v>
      </c>
      <c r="J308" s="371" t="e">
        <f>#REF!</f>
        <v>#REF!</v>
      </c>
    </row>
    <row r="309" spans="1:10" ht="25.5" outlineLevel="1">
      <c r="A309" s="433" t="s">
        <v>650</v>
      </c>
      <c r="B309" s="434">
        <v>89395</v>
      </c>
      <c r="C309" s="366" t="s">
        <v>918</v>
      </c>
      <c r="D309" s="367" t="s">
        <v>1110</v>
      </c>
      <c r="E309" s="368" t="s">
        <v>110</v>
      </c>
      <c r="F309" s="410">
        <v>38</v>
      </c>
      <c r="G309" s="464"/>
      <c r="H309" s="4">
        <f t="shared" si="38"/>
        <v>0</v>
      </c>
      <c r="I309" s="383" t="e">
        <f t="shared" si="39"/>
        <v>#DIV/0!</v>
      </c>
      <c r="J309" s="371" t="e">
        <f>#REF!</f>
        <v>#REF!</v>
      </c>
    </row>
    <row r="310" spans="1:10" s="469" customFormat="1" ht="25.5" outlineLevel="1">
      <c r="A310" s="433" t="s">
        <v>651</v>
      </c>
      <c r="B310" s="434">
        <v>89443</v>
      </c>
      <c r="C310" s="366" t="s">
        <v>918</v>
      </c>
      <c r="D310" s="367" t="s">
        <v>1111</v>
      </c>
      <c r="E310" s="368" t="s">
        <v>110</v>
      </c>
      <c r="F310" s="410">
        <v>3</v>
      </c>
      <c r="G310" s="464"/>
      <c r="H310" s="4">
        <f t="shared" si="38"/>
        <v>0</v>
      </c>
      <c r="I310" s="383" t="e">
        <f t="shared" si="39"/>
        <v>#DIV/0!</v>
      </c>
      <c r="J310" s="371" t="e">
        <f>#REF!</f>
        <v>#REF!</v>
      </c>
    </row>
    <row r="311" spans="1:10" s="469" customFormat="1" ht="25.5" outlineLevel="1">
      <c r="A311" s="433" t="s">
        <v>653</v>
      </c>
      <c r="B311" s="434">
        <v>89625</v>
      </c>
      <c r="C311" s="366" t="s">
        <v>918</v>
      </c>
      <c r="D311" s="367" t="s">
        <v>1112</v>
      </c>
      <c r="E311" s="368" t="s">
        <v>110</v>
      </c>
      <c r="F311" s="410">
        <v>19</v>
      </c>
      <c r="G311" s="464"/>
      <c r="H311" s="4">
        <f t="shared" si="38"/>
        <v>0</v>
      </c>
      <c r="I311" s="383" t="e">
        <f t="shared" si="39"/>
        <v>#DIV/0!</v>
      </c>
      <c r="J311" s="371" t="e">
        <f>#REF!</f>
        <v>#REF!</v>
      </c>
    </row>
    <row r="312" spans="1:10" s="469" customFormat="1" ht="25.5" outlineLevel="1">
      <c r="A312" s="433" t="s">
        <v>654</v>
      </c>
      <c r="B312" s="434">
        <v>89566</v>
      </c>
      <c r="C312" s="366" t="s">
        <v>918</v>
      </c>
      <c r="D312" s="367" t="s">
        <v>1113</v>
      </c>
      <c r="E312" s="368" t="s">
        <v>110</v>
      </c>
      <c r="F312" s="410">
        <v>6</v>
      </c>
      <c r="G312" s="464"/>
      <c r="H312" s="4">
        <f t="shared" si="38"/>
        <v>0</v>
      </c>
      <c r="I312" s="383" t="e">
        <f t="shared" si="39"/>
        <v>#DIV/0!</v>
      </c>
      <c r="J312" s="371" t="e">
        <f>#REF!</f>
        <v>#REF!</v>
      </c>
    </row>
    <row r="313" spans="1:10" s="14" customFormat="1" ht="25.5" outlineLevel="1">
      <c r="A313" s="433" t="s">
        <v>655</v>
      </c>
      <c r="B313" s="434">
        <v>89566</v>
      </c>
      <c r="C313" s="366" t="s">
        <v>918</v>
      </c>
      <c r="D313" s="367" t="s">
        <v>1113</v>
      </c>
      <c r="E313" s="368" t="s">
        <v>110</v>
      </c>
      <c r="F313" s="410">
        <v>10</v>
      </c>
      <c r="G313" s="464"/>
      <c r="H313" s="4">
        <f t="shared" si="38"/>
        <v>0</v>
      </c>
      <c r="I313" s="383" t="e">
        <f t="shared" si="39"/>
        <v>#DIV/0!</v>
      </c>
      <c r="J313" s="371" t="e">
        <f>#REF!</f>
        <v>#REF!</v>
      </c>
    </row>
    <row r="314" spans="1:10" s="14" customFormat="1" ht="38.25" outlineLevel="1">
      <c r="A314" s="433" t="s">
        <v>656</v>
      </c>
      <c r="B314" s="434">
        <v>89559</v>
      </c>
      <c r="C314" s="366" t="s">
        <v>918</v>
      </c>
      <c r="D314" s="367" t="s">
        <v>1114</v>
      </c>
      <c r="E314" s="368" t="s">
        <v>110</v>
      </c>
      <c r="F314" s="410">
        <v>2</v>
      </c>
      <c r="G314" s="464"/>
      <c r="H314" s="4">
        <f t="shared" si="38"/>
        <v>0</v>
      </c>
      <c r="I314" s="383" t="e">
        <f t="shared" si="39"/>
        <v>#DIV/0!</v>
      </c>
      <c r="J314" s="371" t="e">
        <f>#REF!</f>
        <v>#REF!</v>
      </c>
    </row>
    <row r="315" spans="1:10" ht="25.5" outlineLevel="1">
      <c r="A315" s="433" t="s">
        <v>657</v>
      </c>
      <c r="B315" s="434">
        <v>89622</v>
      </c>
      <c r="C315" s="366" t="s">
        <v>918</v>
      </c>
      <c r="D315" s="367" t="s">
        <v>1115</v>
      </c>
      <c r="E315" s="368" t="s">
        <v>110</v>
      </c>
      <c r="F315" s="410">
        <v>1</v>
      </c>
      <c r="G315" s="464"/>
      <c r="H315" s="4">
        <f t="shared" si="38"/>
        <v>0</v>
      </c>
      <c r="I315" s="383" t="e">
        <f t="shared" si="39"/>
        <v>#DIV/0!</v>
      </c>
      <c r="J315" s="371" t="e">
        <f>#REF!</f>
        <v>#REF!</v>
      </c>
    </row>
    <row r="316" spans="1:10" s="469" customFormat="1" ht="25.5" outlineLevel="1">
      <c r="A316" s="433" t="s">
        <v>658</v>
      </c>
      <c r="B316" s="434">
        <v>89627</v>
      </c>
      <c r="C316" s="366" t="s">
        <v>918</v>
      </c>
      <c r="D316" s="367" t="s">
        <v>1116</v>
      </c>
      <c r="E316" s="368" t="s">
        <v>110</v>
      </c>
      <c r="F316" s="410">
        <v>23</v>
      </c>
      <c r="G316" s="464"/>
      <c r="H316" s="4">
        <f t="shared" si="38"/>
        <v>0</v>
      </c>
      <c r="I316" s="383" t="e">
        <f t="shared" si="39"/>
        <v>#DIV/0!</v>
      </c>
      <c r="J316" s="371" t="e">
        <f>#REF!</f>
        <v>#REF!</v>
      </c>
    </row>
    <row r="317" spans="1:10" s="469" customFormat="1" ht="25.5" outlineLevel="1">
      <c r="A317" s="433" t="s">
        <v>659</v>
      </c>
      <c r="B317" s="434">
        <v>89626</v>
      </c>
      <c r="C317" s="366" t="s">
        <v>918</v>
      </c>
      <c r="D317" s="367" t="s">
        <v>1117</v>
      </c>
      <c r="E317" s="368" t="s">
        <v>110</v>
      </c>
      <c r="F317" s="410">
        <v>1</v>
      </c>
      <c r="G317" s="464"/>
      <c r="H317" s="4">
        <f t="shared" si="38"/>
        <v>0</v>
      </c>
      <c r="I317" s="383" t="e">
        <f t="shared" si="39"/>
        <v>#DIV/0!</v>
      </c>
      <c r="J317" s="371" t="e">
        <f>#REF!</f>
        <v>#REF!</v>
      </c>
    </row>
    <row r="318" spans="1:10" s="469" customFormat="1" ht="25.5" outlineLevel="1">
      <c r="A318" s="433" t="s">
        <v>660</v>
      </c>
      <c r="B318" s="434">
        <v>89630</v>
      </c>
      <c r="C318" s="366" t="s">
        <v>918</v>
      </c>
      <c r="D318" s="367" t="s">
        <v>1118</v>
      </c>
      <c r="E318" s="368" t="s">
        <v>110</v>
      </c>
      <c r="F318" s="410">
        <v>7</v>
      </c>
      <c r="G318" s="464"/>
      <c r="H318" s="4">
        <f t="shared" si="38"/>
        <v>0</v>
      </c>
      <c r="I318" s="383" t="e">
        <f t="shared" si="39"/>
        <v>#DIV/0!</v>
      </c>
      <c r="J318" s="371" t="e">
        <f>#REF!</f>
        <v>#REF!</v>
      </c>
    </row>
    <row r="319" spans="1:10" s="14" customFormat="1" ht="25.5" outlineLevel="1">
      <c r="A319" s="433" t="s">
        <v>661</v>
      </c>
      <c r="B319" s="434">
        <v>89630</v>
      </c>
      <c r="C319" s="366" t="s">
        <v>918</v>
      </c>
      <c r="D319" s="367" t="s">
        <v>1118</v>
      </c>
      <c r="E319" s="368" t="s">
        <v>110</v>
      </c>
      <c r="F319" s="410">
        <v>10</v>
      </c>
      <c r="G319" s="464"/>
      <c r="H319" s="4">
        <f t="shared" si="38"/>
        <v>0</v>
      </c>
      <c r="I319" s="383" t="e">
        <f t="shared" si="39"/>
        <v>#DIV/0!</v>
      </c>
      <c r="J319" s="371" t="e">
        <f>#REF!</f>
        <v>#REF!</v>
      </c>
    </row>
    <row r="320" spans="1:10" s="469" customFormat="1" ht="25.5" outlineLevel="1">
      <c r="A320" s="433" t="s">
        <v>662</v>
      </c>
      <c r="B320" s="434">
        <v>89630</v>
      </c>
      <c r="C320" s="366" t="s">
        <v>918</v>
      </c>
      <c r="D320" s="367" t="s">
        <v>1118</v>
      </c>
      <c r="E320" s="368" t="s">
        <v>110</v>
      </c>
      <c r="F320" s="410">
        <v>4</v>
      </c>
      <c r="G320" s="464"/>
      <c r="H320" s="4">
        <f t="shared" si="38"/>
        <v>0</v>
      </c>
      <c r="I320" s="383" t="e">
        <f t="shared" si="39"/>
        <v>#DIV/0!</v>
      </c>
      <c r="J320" s="371" t="e">
        <f>#REF!</f>
        <v>#REF!</v>
      </c>
    </row>
    <row r="321" spans="1:10" s="469" customFormat="1" ht="25.5" outlineLevel="1">
      <c r="A321" s="433" t="s">
        <v>663</v>
      </c>
      <c r="B321" s="434">
        <v>89632</v>
      </c>
      <c r="C321" s="366" t="s">
        <v>918</v>
      </c>
      <c r="D321" s="367" t="s">
        <v>1119</v>
      </c>
      <c r="E321" s="368" t="s">
        <v>110</v>
      </c>
      <c r="F321" s="410">
        <v>5</v>
      </c>
      <c r="G321" s="464"/>
      <c r="H321" s="4">
        <f t="shared" si="38"/>
        <v>0</v>
      </c>
      <c r="I321" s="383" t="e">
        <f t="shared" si="39"/>
        <v>#DIV/0!</v>
      </c>
      <c r="J321" s="371" t="e">
        <f>#REF!</f>
        <v>#REF!</v>
      </c>
    </row>
    <row r="322" spans="1:10" s="469" customFormat="1" ht="25.5" outlineLevel="1">
      <c r="A322" s="433" t="s">
        <v>664</v>
      </c>
      <c r="B322" s="434">
        <v>89632</v>
      </c>
      <c r="C322" s="366" t="s">
        <v>918</v>
      </c>
      <c r="D322" s="367" t="s">
        <v>1119</v>
      </c>
      <c r="E322" s="368" t="s">
        <v>110</v>
      </c>
      <c r="F322" s="410">
        <v>2</v>
      </c>
      <c r="G322" s="464"/>
      <c r="H322" s="4">
        <f t="shared" si="38"/>
        <v>0</v>
      </c>
      <c r="I322" s="383" t="e">
        <f t="shared" si="39"/>
        <v>#DIV/0!</v>
      </c>
      <c r="J322" s="371" t="e">
        <f>#REF!</f>
        <v>#REF!</v>
      </c>
    </row>
    <row r="323" spans="1:10" s="14" customFormat="1" ht="38.25" outlineLevel="1">
      <c r="A323" s="433" t="s">
        <v>665</v>
      </c>
      <c r="B323" s="434">
        <v>89394</v>
      </c>
      <c r="C323" s="366" t="s">
        <v>918</v>
      </c>
      <c r="D323" s="367" t="s">
        <v>1120</v>
      </c>
      <c r="E323" s="368" t="s">
        <v>110</v>
      </c>
      <c r="F323" s="410">
        <v>20</v>
      </c>
      <c r="G323" s="464"/>
      <c r="H323" s="4">
        <f t="shared" si="38"/>
        <v>0</v>
      </c>
      <c r="I323" s="383" t="e">
        <f t="shared" si="39"/>
        <v>#DIV/0!</v>
      </c>
      <c r="J323" s="371" t="e">
        <f>#REF!</f>
        <v>#REF!</v>
      </c>
    </row>
    <row r="324" spans="1:10" s="14" customFormat="1" ht="38.25" outlineLevel="1">
      <c r="A324" s="433" t="s">
        <v>666</v>
      </c>
      <c r="B324" s="434">
        <v>90374</v>
      </c>
      <c r="C324" s="366" t="s">
        <v>918</v>
      </c>
      <c r="D324" s="367" t="s">
        <v>1121</v>
      </c>
      <c r="E324" s="368" t="s">
        <v>110</v>
      </c>
      <c r="F324" s="410">
        <v>2</v>
      </c>
      <c r="G324" s="464"/>
      <c r="H324" s="4">
        <f t="shared" si="38"/>
        <v>0</v>
      </c>
      <c r="I324" s="383" t="e">
        <f t="shared" si="39"/>
        <v>#DIV/0!</v>
      </c>
      <c r="J324" s="371" t="e">
        <f>#REF!</f>
        <v>#REF!</v>
      </c>
    </row>
    <row r="325" spans="1:10" s="14" customFormat="1" ht="12.75" outlineLevel="1">
      <c r="A325" s="494" t="s">
        <v>146</v>
      </c>
      <c r="B325" s="495"/>
      <c r="C325" s="373"/>
      <c r="D325" s="380" t="s">
        <v>670</v>
      </c>
      <c r="E325" s="375">
        <f>SUM(H326:H333)</f>
        <v>0</v>
      </c>
      <c r="F325" s="375"/>
      <c r="G325" s="375"/>
      <c r="H325" s="375"/>
      <c r="I325" s="376" t="e">
        <f>E325/$G$612</f>
        <v>#DIV/0!</v>
      </c>
      <c r="J325" s="371" t="e">
        <f>#REF!</f>
        <v>#REF!</v>
      </c>
    </row>
    <row r="326" spans="1:10" ht="25.5" outlineLevel="1">
      <c r="A326" s="433" t="s">
        <v>147</v>
      </c>
      <c r="B326" s="434">
        <v>95248</v>
      </c>
      <c r="C326" s="366" t="s">
        <v>918</v>
      </c>
      <c r="D326" s="367" t="s">
        <v>1122</v>
      </c>
      <c r="E326" s="368" t="s">
        <v>110</v>
      </c>
      <c r="F326" s="410">
        <v>2</v>
      </c>
      <c r="G326" s="464"/>
      <c r="H326" s="4">
        <f aca="true" t="shared" si="40" ref="H326:H333">ROUND(_xlfn.IFERROR(F326*G326," - "),2)</f>
        <v>0</v>
      </c>
      <c r="I326" s="383" t="e">
        <f aca="true" t="shared" si="41" ref="I326:I333">H326/$G$612</f>
        <v>#DIV/0!</v>
      </c>
      <c r="J326" s="371" t="e">
        <f>#REF!</f>
        <v>#REF!</v>
      </c>
    </row>
    <row r="327" spans="1:10" s="469" customFormat="1" ht="25.5" outlineLevel="1">
      <c r="A327" s="433" t="s">
        <v>230</v>
      </c>
      <c r="B327" s="434">
        <v>94498</v>
      </c>
      <c r="C327" s="366" t="s">
        <v>918</v>
      </c>
      <c r="D327" s="367" t="s">
        <v>1123</v>
      </c>
      <c r="E327" s="368" t="s">
        <v>110</v>
      </c>
      <c r="F327" s="410">
        <v>2</v>
      </c>
      <c r="G327" s="464"/>
      <c r="H327" s="4">
        <f t="shared" si="40"/>
        <v>0</v>
      </c>
      <c r="I327" s="383" t="e">
        <f t="shared" si="41"/>
        <v>#DIV/0!</v>
      </c>
      <c r="J327" s="371" t="e">
        <f>#REF!</f>
        <v>#REF!</v>
      </c>
    </row>
    <row r="328" spans="1:10" s="469" customFormat="1" ht="25.5" outlineLevel="1">
      <c r="A328" s="433" t="s">
        <v>148</v>
      </c>
      <c r="B328" s="434">
        <v>94500</v>
      </c>
      <c r="C328" s="366" t="s">
        <v>918</v>
      </c>
      <c r="D328" s="367" t="s">
        <v>1124</v>
      </c>
      <c r="E328" s="368" t="s">
        <v>110</v>
      </c>
      <c r="F328" s="410">
        <v>2</v>
      </c>
      <c r="G328" s="464"/>
      <c r="H328" s="4">
        <f t="shared" si="40"/>
        <v>0</v>
      </c>
      <c r="I328" s="383" t="e">
        <f t="shared" si="41"/>
        <v>#DIV/0!</v>
      </c>
      <c r="J328" s="371" t="e">
        <f>#REF!</f>
        <v>#REF!</v>
      </c>
    </row>
    <row r="329" spans="1:10" s="469" customFormat="1" ht="25.5" outlineLevel="1">
      <c r="A329" s="433" t="s">
        <v>149</v>
      </c>
      <c r="B329" s="434">
        <v>94501</v>
      </c>
      <c r="C329" s="366" t="s">
        <v>918</v>
      </c>
      <c r="D329" s="367" t="s">
        <v>1125</v>
      </c>
      <c r="E329" s="368" t="s">
        <v>110</v>
      </c>
      <c r="F329" s="410">
        <v>2</v>
      </c>
      <c r="G329" s="464"/>
      <c r="H329" s="4">
        <f t="shared" si="40"/>
        <v>0</v>
      </c>
      <c r="I329" s="383" t="e">
        <f t="shared" si="41"/>
        <v>#DIV/0!</v>
      </c>
      <c r="J329" s="371" t="e">
        <f>#REF!</f>
        <v>#REF!</v>
      </c>
    </row>
    <row r="330" spans="1:10" s="14" customFormat="1" ht="25.5" outlineLevel="1">
      <c r="A330" s="433" t="s">
        <v>150</v>
      </c>
      <c r="B330" s="434">
        <v>94792</v>
      </c>
      <c r="C330" s="366" t="s">
        <v>918</v>
      </c>
      <c r="D330" s="367" t="s">
        <v>1126</v>
      </c>
      <c r="E330" s="368" t="s">
        <v>110</v>
      </c>
      <c r="F330" s="410">
        <v>1</v>
      </c>
      <c r="G330" s="464"/>
      <c r="H330" s="4">
        <f t="shared" si="40"/>
        <v>0</v>
      </c>
      <c r="I330" s="383" t="e">
        <f t="shared" si="41"/>
        <v>#DIV/0!</v>
      </c>
      <c r="J330" s="371" t="e">
        <f>#REF!</f>
        <v>#REF!</v>
      </c>
    </row>
    <row r="331" spans="1:10" s="14" customFormat="1" ht="38.25" outlineLevel="1">
      <c r="A331" s="433" t="s">
        <v>667</v>
      </c>
      <c r="B331" s="434">
        <v>94794</v>
      </c>
      <c r="C331" s="366" t="s">
        <v>918</v>
      </c>
      <c r="D331" s="367" t="s">
        <v>1127</v>
      </c>
      <c r="E331" s="368" t="s">
        <v>110</v>
      </c>
      <c r="F331" s="410">
        <v>12</v>
      </c>
      <c r="G331" s="464"/>
      <c r="H331" s="4">
        <f t="shared" si="40"/>
        <v>0</v>
      </c>
      <c r="I331" s="383" t="e">
        <f t="shared" si="41"/>
        <v>#DIV/0!</v>
      </c>
      <c r="J331" s="371" t="e">
        <f>#REF!</f>
        <v>#REF!</v>
      </c>
    </row>
    <row r="332" spans="1:10" ht="25.5" outlineLevel="1">
      <c r="A332" s="433" t="s">
        <v>668</v>
      </c>
      <c r="B332" s="434">
        <v>89987</v>
      </c>
      <c r="C332" s="366" t="s">
        <v>918</v>
      </c>
      <c r="D332" s="367" t="s">
        <v>1128</v>
      </c>
      <c r="E332" s="368" t="s">
        <v>110</v>
      </c>
      <c r="F332" s="410">
        <v>33</v>
      </c>
      <c r="G332" s="464"/>
      <c r="H332" s="4">
        <f t="shared" si="40"/>
        <v>0</v>
      </c>
      <c r="I332" s="383" t="e">
        <f t="shared" si="41"/>
        <v>#DIV/0!</v>
      </c>
      <c r="J332" s="371" t="e">
        <f>#REF!</f>
        <v>#REF!</v>
      </c>
    </row>
    <row r="333" spans="1:10" s="469" customFormat="1" ht="25.5" outlineLevel="1">
      <c r="A333" s="433" t="s">
        <v>669</v>
      </c>
      <c r="B333" s="434">
        <v>89985</v>
      </c>
      <c r="C333" s="389" t="s">
        <v>918</v>
      </c>
      <c r="D333" s="390" t="s">
        <v>1129</v>
      </c>
      <c r="E333" s="391" t="s">
        <v>110</v>
      </c>
      <c r="F333" s="435">
        <v>13</v>
      </c>
      <c r="G333" s="465"/>
      <c r="H333" s="22">
        <f t="shared" si="40"/>
        <v>0</v>
      </c>
      <c r="I333" s="383" t="e">
        <f t="shared" si="41"/>
        <v>#DIV/0!</v>
      </c>
      <c r="J333" s="371" t="e">
        <f>#REF!</f>
        <v>#REF!</v>
      </c>
    </row>
    <row r="334" spans="1:10" s="468" customFormat="1" ht="12.75" outlineLevel="1">
      <c r="A334" s="502" t="s">
        <v>151</v>
      </c>
      <c r="B334" s="502"/>
      <c r="C334" s="394"/>
      <c r="D334" s="386" t="s">
        <v>671</v>
      </c>
      <c r="E334" s="395">
        <f>SUM(H335:H339)</f>
        <v>0</v>
      </c>
      <c r="F334" s="395"/>
      <c r="G334" s="395"/>
      <c r="H334" s="395"/>
      <c r="I334" s="396" t="e">
        <f>E334/$G$612</f>
        <v>#DIV/0!</v>
      </c>
      <c r="J334" s="371" t="e">
        <f>#REF!</f>
        <v>#REF!</v>
      </c>
    </row>
    <row r="335" spans="1:10" s="469" customFormat="1" ht="25.5" outlineLevel="1">
      <c r="A335" s="433" t="s">
        <v>152</v>
      </c>
      <c r="B335" s="434">
        <v>89848</v>
      </c>
      <c r="C335" s="366" t="s">
        <v>918</v>
      </c>
      <c r="D335" s="367" t="s">
        <v>1130</v>
      </c>
      <c r="E335" s="368" t="s">
        <v>954</v>
      </c>
      <c r="F335" s="410">
        <v>296</v>
      </c>
      <c r="G335" s="464"/>
      <c r="H335" s="4">
        <f>ROUND(_xlfn.IFERROR(F335*G335," - "),2)</f>
        <v>0</v>
      </c>
      <c r="I335" s="383" t="e">
        <f>H335/$G$612</f>
        <v>#DIV/0!</v>
      </c>
      <c r="J335" s="371" t="e">
        <f>#REF!</f>
        <v>#REF!</v>
      </c>
    </row>
    <row r="336" spans="1:10" s="469" customFormat="1" ht="25.5" outlineLevel="1">
      <c r="A336" s="433" t="s">
        <v>153</v>
      </c>
      <c r="B336" s="434">
        <v>89849</v>
      </c>
      <c r="C336" s="366" t="s">
        <v>918</v>
      </c>
      <c r="D336" s="367" t="s">
        <v>1131</v>
      </c>
      <c r="E336" s="368" t="s">
        <v>954</v>
      </c>
      <c r="F336" s="410">
        <v>98</v>
      </c>
      <c r="G336" s="464"/>
      <c r="H336" s="4">
        <f>ROUND(_xlfn.IFERROR(F336*G336," - "),2)</f>
        <v>0</v>
      </c>
      <c r="I336" s="383" t="e">
        <f>H336/$G$612</f>
        <v>#DIV/0!</v>
      </c>
      <c r="J336" s="371" t="e">
        <f>#REF!</f>
        <v>#REF!</v>
      </c>
    </row>
    <row r="337" spans="1:10" s="14" customFormat="1" ht="38.25" outlineLevel="1">
      <c r="A337" s="433" t="s">
        <v>154</v>
      </c>
      <c r="B337" s="434">
        <v>89746</v>
      </c>
      <c r="C337" s="366" t="s">
        <v>918</v>
      </c>
      <c r="D337" s="367" t="s">
        <v>1132</v>
      </c>
      <c r="E337" s="368" t="s">
        <v>110</v>
      </c>
      <c r="F337" s="410">
        <v>20</v>
      </c>
      <c r="G337" s="464"/>
      <c r="H337" s="4">
        <f>ROUND(_xlfn.IFERROR(F337*G337," - "),2)</f>
        <v>0</v>
      </c>
      <c r="I337" s="383" t="e">
        <f>H337/$G$612</f>
        <v>#DIV/0!</v>
      </c>
      <c r="J337" s="371" t="e">
        <f>#REF!</f>
        <v>#REF!</v>
      </c>
    </row>
    <row r="338" spans="1:10" s="14" customFormat="1" ht="38.25" outlineLevel="1">
      <c r="A338" s="433" t="s">
        <v>155</v>
      </c>
      <c r="B338" s="434">
        <v>89744</v>
      </c>
      <c r="C338" s="366" t="s">
        <v>918</v>
      </c>
      <c r="D338" s="367" t="s">
        <v>1133</v>
      </c>
      <c r="E338" s="368" t="s">
        <v>110</v>
      </c>
      <c r="F338" s="410">
        <v>71</v>
      </c>
      <c r="G338" s="464"/>
      <c r="H338" s="4">
        <f>ROUND(_xlfn.IFERROR(F338*G338," - "),2)</f>
        <v>0</v>
      </c>
      <c r="I338" s="383" t="e">
        <f>H338/$G$612</f>
        <v>#DIV/0!</v>
      </c>
      <c r="J338" s="371" t="e">
        <f>#REF!</f>
        <v>#REF!</v>
      </c>
    </row>
    <row r="339" spans="1:10" ht="38.25" outlineLevel="1">
      <c r="A339" s="433" t="s">
        <v>681</v>
      </c>
      <c r="B339" s="434">
        <v>89567</v>
      </c>
      <c r="C339" s="366" t="s">
        <v>918</v>
      </c>
      <c r="D339" s="367" t="s">
        <v>1134</v>
      </c>
      <c r="E339" s="368" t="s">
        <v>110</v>
      </c>
      <c r="F339" s="410">
        <v>7</v>
      </c>
      <c r="G339" s="464"/>
      <c r="H339" s="4">
        <f>ROUND(_xlfn.IFERROR(F339*G339," - "),2)</f>
        <v>0</v>
      </c>
      <c r="I339" s="383" t="e">
        <f>H339/$G$612</f>
        <v>#DIV/0!</v>
      </c>
      <c r="J339" s="371" t="e">
        <f>#REF!</f>
        <v>#REF!</v>
      </c>
    </row>
    <row r="340" spans="1:10" s="14" customFormat="1" ht="12.75" outlineLevel="1">
      <c r="A340" s="494" t="s">
        <v>198</v>
      </c>
      <c r="B340" s="495"/>
      <c r="C340" s="373"/>
      <c r="D340" s="380" t="s">
        <v>678</v>
      </c>
      <c r="E340" s="375">
        <f>SUM(H341:H342)</f>
        <v>0</v>
      </c>
      <c r="F340" s="375"/>
      <c r="G340" s="375"/>
      <c r="H340" s="375"/>
      <c r="I340" s="376" t="e">
        <f>E340/$G$612</f>
        <v>#DIV/0!</v>
      </c>
      <c r="J340" s="371" t="e">
        <f>#REF!</f>
        <v>#REF!</v>
      </c>
    </row>
    <row r="341" spans="1:10" s="469" customFormat="1" ht="12.75" outlineLevel="1">
      <c r="A341" s="433" t="s">
        <v>199</v>
      </c>
      <c r="B341" s="434" t="s">
        <v>325</v>
      </c>
      <c r="C341" s="366" t="s">
        <v>919</v>
      </c>
      <c r="D341" s="367" t="s">
        <v>1135</v>
      </c>
      <c r="E341" s="368" t="s">
        <v>110</v>
      </c>
      <c r="F341" s="410">
        <v>23</v>
      </c>
      <c r="G341" s="464"/>
      <c r="H341" s="4">
        <f>ROUND(_xlfn.IFERROR(F341*G341," - "),2)</f>
        <v>0</v>
      </c>
      <c r="I341" s="383" t="e">
        <f>H341/$G$612</f>
        <v>#DIV/0!</v>
      </c>
      <c r="J341" s="371" t="e">
        <f>#REF!</f>
        <v>#REF!</v>
      </c>
    </row>
    <row r="342" spans="1:10" s="469" customFormat="1" ht="38.25" outlineLevel="1">
      <c r="A342" s="433" t="s">
        <v>200</v>
      </c>
      <c r="B342" s="434">
        <v>101808</v>
      </c>
      <c r="C342" s="389" t="s">
        <v>918</v>
      </c>
      <c r="D342" s="390" t="s">
        <v>1136</v>
      </c>
      <c r="E342" s="391" t="s">
        <v>110</v>
      </c>
      <c r="F342" s="435">
        <v>16</v>
      </c>
      <c r="G342" s="465"/>
      <c r="H342" s="22">
        <f>ROUND(_xlfn.IFERROR(F342*G342," - "),2)</f>
        <v>0</v>
      </c>
      <c r="I342" s="383" t="e">
        <f>H342/$G$612</f>
        <v>#DIV/0!</v>
      </c>
      <c r="J342" s="371" t="e">
        <f>#REF!</f>
        <v>#REF!</v>
      </c>
    </row>
    <row r="343" spans="1:10" s="468" customFormat="1" ht="12.75" outlineLevel="1">
      <c r="A343" s="502" t="s">
        <v>260</v>
      </c>
      <c r="B343" s="502"/>
      <c r="C343" s="394"/>
      <c r="D343" s="386" t="s">
        <v>679</v>
      </c>
      <c r="E343" s="395">
        <f>SUM(H344:H384)</f>
        <v>0</v>
      </c>
      <c r="F343" s="395"/>
      <c r="G343" s="395"/>
      <c r="H343" s="395"/>
      <c r="I343" s="396" t="e">
        <f>E343/$G$612</f>
        <v>#DIV/0!</v>
      </c>
      <c r="J343" s="371" t="e">
        <f>#REF!</f>
        <v>#REF!</v>
      </c>
    </row>
    <row r="344" spans="1:10" s="470" customFormat="1" ht="38.25" outlineLevel="1">
      <c r="A344" s="422" t="s">
        <v>682</v>
      </c>
      <c r="B344" s="427">
        <v>89714</v>
      </c>
      <c r="C344" s="366" t="s">
        <v>918</v>
      </c>
      <c r="D344" s="367" t="s">
        <v>1080</v>
      </c>
      <c r="E344" s="368" t="s">
        <v>954</v>
      </c>
      <c r="F344" s="410">
        <v>226</v>
      </c>
      <c r="G344" s="464"/>
      <c r="H344" s="4">
        <f aca="true" t="shared" si="42" ref="H344:H384">ROUND(_xlfn.IFERROR(F344*G344," - "),2)</f>
        <v>0</v>
      </c>
      <c r="I344" s="421" t="e">
        <f aca="true" t="shared" si="43" ref="I344:I384">H344/$G$612</f>
        <v>#DIV/0!</v>
      </c>
      <c r="J344" s="371" t="e">
        <f>#REF!</f>
        <v>#REF!</v>
      </c>
    </row>
    <row r="345" spans="1:10" s="470" customFormat="1" ht="38.25" outlineLevel="1">
      <c r="A345" s="422" t="s">
        <v>683</v>
      </c>
      <c r="B345" s="429">
        <v>89711</v>
      </c>
      <c r="C345" s="366" t="s">
        <v>918</v>
      </c>
      <c r="D345" s="367" t="s">
        <v>1137</v>
      </c>
      <c r="E345" s="368" t="s">
        <v>954</v>
      </c>
      <c r="F345" s="410">
        <v>186</v>
      </c>
      <c r="G345" s="464"/>
      <c r="H345" s="4">
        <f t="shared" si="42"/>
        <v>0</v>
      </c>
      <c r="I345" s="412" t="e">
        <f t="shared" si="43"/>
        <v>#DIV/0!</v>
      </c>
      <c r="J345" s="371" t="e">
        <f>#REF!</f>
        <v>#REF!</v>
      </c>
    </row>
    <row r="346" spans="1:10" s="470" customFormat="1" ht="38.25" outlineLevel="1">
      <c r="A346" s="422" t="s">
        <v>684</v>
      </c>
      <c r="B346" s="436">
        <v>89712</v>
      </c>
      <c r="C346" s="366" t="s">
        <v>918</v>
      </c>
      <c r="D346" s="367" t="s">
        <v>1138</v>
      </c>
      <c r="E346" s="368" t="s">
        <v>954</v>
      </c>
      <c r="F346" s="410">
        <v>160</v>
      </c>
      <c r="G346" s="464"/>
      <c r="H346" s="4">
        <f t="shared" si="42"/>
        <v>0</v>
      </c>
      <c r="I346" s="437" t="e">
        <f t="shared" si="43"/>
        <v>#DIV/0!</v>
      </c>
      <c r="J346" s="371" t="e">
        <f>#REF!</f>
        <v>#REF!</v>
      </c>
    </row>
    <row r="347" spans="1:10" ht="25.5" outlineLevel="1">
      <c r="A347" s="422" t="s">
        <v>685</v>
      </c>
      <c r="B347" s="429">
        <v>89511</v>
      </c>
      <c r="C347" s="366" t="s">
        <v>918</v>
      </c>
      <c r="D347" s="367" t="s">
        <v>1139</v>
      </c>
      <c r="E347" s="368" t="s">
        <v>954</v>
      </c>
      <c r="F347" s="410">
        <v>154</v>
      </c>
      <c r="G347" s="464"/>
      <c r="H347" s="4">
        <f t="shared" si="42"/>
        <v>0</v>
      </c>
      <c r="I347" s="412" t="e">
        <f t="shared" si="43"/>
        <v>#DIV/0!</v>
      </c>
      <c r="J347" s="371" t="e">
        <f>#REF!</f>
        <v>#REF!</v>
      </c>
    </row>
    <row r="348" spans="1:10" s="469" customFormat="1" ht="25.5" outlineLevel="1">
      <c r="A348" s="422" t="s">
        <v>686</v>
      </c>
      <c r="B348" s="429">
        <v>89849</v>
      </c>
      <c r="C348" s="366" t="s">
        <v>918</v>
      </c>
      <c r="D348" s="367" t="s">
        <v>1131</v>
      </c>
      <c r="E348" s="368" t="s">
        <v>954</v>
      </c>
      <c r="F348" s="410">
        <v>38</v>
      </c>
      <c r="G348" s="464"/>
      <c r="H348" s="4">
        <f t="shared" si="42"/>
        <v>0</v>
      </c>
      <c r="I348" s="412" t="e">
        <f t="shared" si="43"/>
        <v>#DIV/0!</v>
      </c>
      <c r="J348" s="371" t="e">
        <f>#REF!</f>
        <v>#REF!</v>
      </c>
    </row>
    <row r="349" spans="1:10" s="470" customFormat="1" ht="12.75" outlineLevel="1">
      <c r="A349" s="422" t="s">
        <v>687</v>
      </c>
      <c r="B349" s="429">
        <v>90375</v>
      </c>
      <c r="C349" s="366" t="s">
        <v>948</v>
      </c>
      <c r="D349" s="367" t="s">
        <v>1140</v>
      </c>
      <c r="E349" s="368" t="s">
        <v>954</v>
      </c>
      <c r="F349" s="410">
        <v>37</v>
      </c>
      <c r="G349" s="464"/>
      <c r="H349" s="4">
        <f t="shared" si="42"/>
        <v>0</v>
      </c>
      <c r="I349" s="412" t="e">
        <f t="shared" si="43"/>
        <v>#DIV/0!</v>
      </c>
      <c r="J349" s="371" t="e">
        <f>#REF!</f>
        <v>#REF!</v>
      </c>
    </row>
    <row r="350" spans="1:10" s="14" customFormat="1" ht="38.25" outlineLevel="1">
      <c r="A350" s="422" t="s">
        <v>688</v>
      </c>
      <c r="B350" s="429">
        <v>89746</v>
      </c>
      <c r="C350" s="366" t="s">
        <v>918</v>
      </c>
      <c r="D350" s="367" t="s">
        <v>1132</v>
      </c>
      <c r="E350" s="368" t="s">
        <v>110</v>
      </c>
      <c r="F350" s="410">
        <v>6</v>
      </c>
      <c r="G350" s="464"/>
      <c r="H350" s="4">
        <f t="shared" si="42"/>
        <v>0</v>
      </c>
      <c r="I350" s="412" t="e">
        <f t="shared" si="43"/>
        <v>#DIV/0!</v>
      </c>
      <c r="J350" s="371" t="e">
        <f>#REF!</f>
        <v>#REF!</v>
      </c>
    </row>
    <row r="351" spans="1:10" s="470" customFormat="1" ht="38.25" outlineLevel="1">
      <c r="A351" s="422" t="s">
        <v>689</v>
      </c>
      <c r="B351" s="429">
        <v>89739</v>
      </c>
      <c r="C351" s="366" t="s">
        <v>918</v>
      </c>
      <c r="D351" s="367" t="s">
        <v>1141</v>
      </c>
      <c r="E351" s="368" t="s">
        <v>110</v>
      </c>
      <c r="F351" s="410">
        <v>21</v>
      </c>
      <c r="G351" s="464"/>
      <c r="H351" s="4">
        <f t="shared" si="42"/>
        <v>0</v>
      </c>
      <c r="I351" s="412" t="e">
        <f t="shared" si="43"/>
        <v>#DIV/0!</v>
      </c>
      <c r="J351" s="371" t="e">
        <f>#REF!</f>
        <v>#REF!</v>
      </c>
    </row>
    <row r="352" spans="1:10" ht="38.25" outlineLevel="1">
      <c r="A352" s="422" t="s">
        <v>690</v>
      </c>
      <c r="B352" s="427">
        <v>89732</v>
      </c>
      <c r="C352" s="366" t="s">
        <v>918</v>
      </c>
      <c r="D352" s="367" t="s">
        <v>1142</v>
      </c>
      <c r="E352" s="368" t="s">
        <v>110</v>
      </c>
      <c r="F352" s="410">
        <v>29</v>
      </c>
      <c r="G352" s="464"/>
      <c r="H352" s="4">
        <f t="shared" si="42"/>
        <v>0</v>
      </c>
      <c r="I352" s="421" t="e">
        <f t="shared" si="43"/>
        <v>#DIV/0!</v>
      </c>
      <c r="J352" s="371" t="e">
        <f>#REF!</f>
        <v>#REF!</v>
      </c>
    </row>
    <row r="353" spans="1:10" ht="38.25" outlineLevel="1">
      <c r="A353" s="422" t="s">
        <v>691</v>
      </c>
      <c r="B353" s="429">
        <v>89726</v>
      </c>
      <c r="C353" s="366" t="s">
        <v>918</v>
      </c>
      <c r="D353" s="367" t="s">
        <v>1143</v>
      </c>
      <c r="E353" s="368" t="s">
        <v>110</v>
      </c>
      <c r="F353" s="410">
        <v>54</v>
      </c>
      <c r="G353" s="464"/>
      <c r="H353" s="4">
        <f t="shared" si="42"/>
        <v>0</v>
      </c>
      <c r="I353" s="412" t="e">
        <f t="shared" si="43"/>
        <v>#DIV/0!</v>
      </c>
      <c r="J353" s="371" t="e">
        <f>#REF!</f>
        <v>#REF!</v>
      </c>
    </row>
    <row r="354" spans="1:10" s="469" customFormat="1" ht="38.25" outlineLevel="1">
      <c r="A354" s="422" t="s">
        <v>692</v>
      </c>
      <c r="B354" s="429">
        <v>89744</v>
      </c>
      <c r="C354" s="366" t="s">
        <v>918</v>
      </c>
      <c r="D354" s="367" t="s">
        <v>1133</v>
      </c>
      <c r="E354" s="368" t="s">
        <v>110</v>
      </c>
      <c r="F354" s="410">
        <v>24</v>
      </c>
      <c r="G354" s="464"/>
      <c r="H354" s="4">
        <f t="shared" si="42"/>
        <v>0</v>
      </c>
      <c r="I354" s="412" t="e">
        <f t="shared" si="43"/>
        <v>#DIV/0!</v>
      </c>
      <c r="J354" s="371" t="e">
        <f>#REF!</f>
        <v>#REF!</v>
      </c>
    </row>
    <row r="355" spans="1:10" s="471" customFormat="1" ht="38.25" outlineLevel="1">
      <c r="A355" s="422" t="s">
        <v>693</v>
      </c>
      <c r="B355" s="429">
        <v>89522</v>
      </c>
      <c r="C355" s="366" t="s">
        <v>918</v>
      </c>
      <c r="D355" s="367" t="s">
        <v>1144</v>
      </c>
      <c r="E355" s="368" t="s">
        <v>110</v>
      </c>
      <c r="F355" s="410">
        <v>48</v>
      </c>
      <c r="G355" s="464"/>
      <c r="H355" s="4">
        <f t="shared" si="42"/>
        <v>0</v>
      </c>
      <c r="I355" s="412" t="e">
        <f t="shared" si="43"/>
        <v>#DIV/0!</v>
      </c>
      <c r="J355" s="371" t="e">
        <f>#REF!</f>
        <v>#REF!</v>
      </c>
    </row>
    <row r="356" spans="1:10" s="14" customFormat="1" ht="38.25" outlineLevel="1">
      <c r="A356" s="422" t="s">
        <v>694</v>
      </c>
      <c r="B356" s="429">
        <v>89731</v>
      </c>
      <c r="C356" s="366" t="s">
        <v>918</v>
      </c>
      <c r="D356" s="367" t="s">
        <v>1145</v>
      </c>
      <c r="E356" s="368" t="s">
        <v>110</v>
      </c>
      <c r="F356" s="410">
        <v>38</v>
      </c>
      <c r="G356" s="464"/>
      <c r="H356" s="4">
        <f t="shared" si="42"/>
        <v>0</v>
      </c>
      <c r="I356" s="412" t="e">
        <f t="shared" si="43"/>
        <v>#DIV/0!</v>
      </c>
      <c r="J356" s="371" t="e">
        <f>#REF!</f>
        <v>#REF!</v>
      </c>
    </row>
    <row r="357" spans="1:10" ht="38.25" outlineLevel="1">
      <c r="A357" s="422" t="s">
        <v>695</v>
      </c>
      <c r="B357" s="429">
        <v>89724</v>
      </c>
      <c r="C357" s="366" t="s">
        <v>918</v>
      </c>
      <c r="D357" s="367" t="s">
        <v>1146</v>
      </c>
      <c r="E357" s="368" t="s">
        <v>110</v>
      </c>
      <c r="F357" s="410">
        <v>166</v>
      </c>
      <c r="G357" s="464"/>
      <c r="H357" s="4">
        <f t="shared" si="42"/>
        <v>0</v>
      </c>
      <c r="I357" s="412" t="e">
        <f t="shared" si="43"/>
        <v>#DIV/0!</v>
      </c>
      <c r="J357" s="371" t="e">
        <f>#REF!</f>
        <v>#REF!</v>
      </c>
    </row>
    <row r="358" spans="1:10" s="470" customFormat="1" ht="38.25" outlineLevel="1">
      <c r="A358" s="422" t="s">
        <v>696</v>
      </c>
      <c r="B358" s="429">
        <v>89569</v>
      </c>
      <c r="C358" s="366" t="s">
        <v>918</v>
      </c>
      <c r="D358" s="367" t="s">
        <v>1147</v>
      </c>
      <c r="E358" s="368" t="s">
        <v>110</v>
      </c>
      <c r="F358" s="410">
        <v>20</v>
      </c>
      <c r="G358" s="464"/>
      <c r="H358" s="4">
        <f t="shared" si="42"/>
        <v>0</v>
      </c>
      <c r="I358" s="412" t="e">
        <f t="shared" si="43"/>
        <v>#DIV/0!</v>
      </c>
      <c r="J358" s="371" t="e">
        <f>#REF!</f>
        <v>#REF!</v>
      </c>
    </row>
    <row r="359" spans="1:10" ht="38.25" outlineLevel="1">
      <c r="A359" s="422" t="s">
        <v>697</v>
      </c>
      <c r="B359" s="429">
        <v>89692</v>
      </c>
      <c r="C359" s="366" t="s">
        <v>918</v>
      </c>
      <c r="D359" s="367" t="s">
        <v>1148</v>
      </c>
      <c r="E359" s="368" t="s">
        <v>110</v>
      </c>
      <c r="F359" s="410">
        <v>4</v>
      </c>
      <c r="G359" s="464"/>
      <c r="H359" s="4">
        <f t="shared" si="42"/>
        <v>0</v>
      </c>
      <c r="I359" s="412" t="e">
        <f t="shared" si="43"/>
        <v>#DIV/0!</v>
      </c>
      <c r="J359" s="371" t="e">
        <f>#REF!</f>
        <v>#REF!</v>
      </c>
    </row>
    <row r="360" spans="1:10" s="468" customFormat="1" ht="38.25" outlineLevel="1">
      <c r="A360" s="422" t="s">
        <v>698</v>
      </c>
      <c r="B360" s="429">
        <v>89690</v>
      </c>
      <c r="C360" s="366" t="s">
        <v>918</v>
      </c>
      <c r="D360" s="367" t="s">
        <v>1149</v>
      </c>
      <c r="E360" s="368" t="s">
        <v>110</v>
      </c>
      <c r="F360" s="410">
        <v>16</v>
      </c>
      <c r="G360" s="464"/>
      <c r="H360" s="4">
        <f t="shared" si="42"/>
        <v>0</v>
      </c>
      <c r="I360" s="412" t="e">
        <f t="shared" si="43"/>
        <v>#DIV/0!</v>
      </c>
      <c r="J360" s="371" t="e">
        <f>#REF!</f>
        <v>#REF!</v>
      </c>
    </row>
    <row r="361" spans="1:10" s="468" customFormat="1" ht="38.25" outlineLevel="1">
      <c r="A361" s="422" t="s">
        <v>699</v>
      </c>
      <c r="B361" s="429">
        <v>89565</v>
      </c>
      <c r="C361" s="366" t="s">
        <v>918</v>
      </c>
      <c r="D361" s="367" t="s">
        <v>1150</v>
      </c>
      <c r="E361" s="368" t="s">
        <v>110</v>
      </c>
      <c r="F361" s="410">
        <v>6</v>
      </c>
      <c r="G361" s="464"/>
      <c r="H361" s="4">
        <f t="shared" si="42"/>
        <v>0</v>
      </c>
      <c r="I361" s="412" t="e">
        <f t="shared" si="43"/>
        <v>#DIV/0!</v>
      </c>
      <c r="J361" s="371" t="e">
        <f>#REF!</f>
        <v>#REF!</v>
      </c>
    </row>
    <row r="362" spans="1:10" s="468" customFormat="1" ht="38.25" outlineLevel="1">
      <c r="A362" s="422" t="s">
        <v>700</v>
      </c>
      <c r="B362" s="429">
        <v>89685</v>
      </c>
      <c r="C362" s="366" t="s">
        <v>918</v>
      </c>
      <c r="D362" s="367" t="s">
        <v>1151</v>
      </c>
      <c r="E362" s="368" t="s">
        <v>110</v>
      </c>
      <c r="F362" s="410">
        <v>2</v>
      </c>
      <c r="G362" s="464"/>
      <c r="H362" s="4">
        <f t="shared" si="42"/>
        <v>0</v>
      </c>
      <c r="I362" s="412" t="e">
        <f t="shared" si="43"/>
        <v>#DIV/0!</v>
      </c>
      <c r="J362" s="371" t="e">
        <f>#REF!</f>
        <v>#REF!</v>
      </c>
    </row>
    <row r="363" spans="1:10" s="468" customFormat="1" ht="38.25" outlineLevel="1">
      <c r="A363" s="422" t="s">
        <v>701</v>
      </c>
      <c r="B363" s="429">
        <v>89561</v>
      </c>
      <c r="C363" s="366" t="s">
        <v>918</v>
      </c>
      <c r="D363" s="367" t="s">
        <v>1152</v>
      </c>
      <c r="E363" s="368" t="s">
        <v>110</v>
      </c>
      <c r="F363" s="410">
        <v>1</v>
      </c>
      <c r="G363" s="464"/>
      <c r="H363" s="4">
        <f t="shared" si="42"/>
        <v>0</v>
      </c>
      <c r="I363" s="412" t="e">
        <f t="shared" si="43"/>
        <v>#DIV/0!</v>
      </c>
      <c r="J363" s="371" t="e">
        <f>#REF!</f>
        <v>#REF!</v>
      </c>
    </row>
    <row r="364" spans="1:10" s="468" customFormat="1" ht="38.25" outlineLevel="1">
      <c r="A364" s="422" t="s">
        <v>702</v>
      </c>
      <c r="B364" s="429">
        <v>89557</v>
      </c>
      <c r="C364" s="366" t="s">
        <v>918</v>
      </c>
      <c r="D364" s="367" t="s">
        <v>1153</v>
      </c>
      <c r="E364" s="368" t="s">
        <v>110</v>
      </c>
      <c r="F364" s="410">
        <v>6</v>
      </c>
      <c r="G364" s="464"/>
      <c r="H364" s="4">
        <f t="shared" si="42"/>
        <v>0</v>
      </c>
      <c r="I364" s="412" t="e">
        <f t="shared" si="43"/>
        <v>#DIV/0!</v>
      </c>
      <c r="J364" s="371" t="e">
        <f>#REF!</f>
        <v>#REF!</v>
      </c>
    </row>
    <row r="365" spans="1:10" s="468" customFormat="1" ht="38.25" outlineLevel="1">
      <c r="A365" s="422" t="s">
        <v>703</v>
      </c>
      <c r="B365" s="429">
        <v>89549</v>
      </c>
      <c r="C365" s="366" t="s">
        <v>918</v>
      </c>
      <c r="D365" s="367" t="s">
        <v>1094</v>
      </c>
      <c r="E365" s="368" t="s">
        <v>110</v>
      </c>
      <c r="F365" s="410">
        <v>5</v>
      </c>
      <c r="G365" s="464"/>
      <c r="H365" s="4">
        <f t="shared" si="42"/>
        <v>0</v>
      </c>
      <c r="I365" s="412" t="e">
        <f t="shared" si="43"/>
        <v>#DIV/0!</v>
      </c>
      <c r="J365" s="371" t="e">
        <f>#REF!</f>
        <v>#REF!</v>
      </c>
    </row>
    <row r="366" spans="1:10" s="470" customFormat="1" ht="25.5" outlineLevel="1">
      <c r="A366" s="422" t="s">
        <v>704</v>
      </c>
      <c r="B366" s="429">
        <v>89623</v>
      </c>
      <c r="C366" s="366" t="s">
        <v>918</v>
      </c>
      <c r="D366" s="367" t="s">
        <v>1154</v>
      </c>
      <c r="E366" s="368" t="s">
        <v>110</v>
      </c>
      <c r="F366" s="410">
        <v>21</v>
      </c>
      <c r="G366" s="464"/>
      <c r="H366" s="4">
        <f t="shared" si="42"/>
        <v>0</v>
      </c>
      <c r="I366" s="412" t="e">
        <f t="shared" si="43"/>
        <v>#DIV/0!</v>
      </c>
      <c r="J366" s="371" t="e">
        <f>#REF!</f>
        <v>#REF!</v>
      </c>
    </row>
    <row r="367" spans="1:10" s="470" customFormat="1" ht="38.25" outlineLevel="1">
      <c r="A367" s="422" t="s">
        <v>705</v>
      </c>
      <c r="B367" s="429">
        <v>89696</v>
      </c>
      <c r="C367" s="366" t="s">
        <v>918</v>
      </c>
      <c r="D367" s="367" t="s">
        <v>1155</v>
      </c>
      <c r="E367" s="368" t="s">
        <v>110</v>
      </c>
      <c r="F367" s="410">
        <v>13</v>
      </c>
      <c r="G367" s="464"/>
      <c r="H367" s="4">
        <f t="shared" si="42"/>
        <v>0</v>
      </c>
      <c r="I367" s="412" t="e">
        <f t="shared" si="43"/>
        <v>#DIV/0!</v>
      </c>
      <c r="J367" s="371" t="e">
        <f>#REF!</f>
        <v>#REF!</v>
      </c>
    </row>
    <row r="368" spans="1:10" s="470" customFormat="1" ht="38.25" outlineLevel="1">
      <c r="A368" s="422" t="s">
        <v>706</v>
      </c>
      <c r="B368" s="429">
        <v>89701</v>
      </c>
      <c r="C368" s="366" t="s">
        <v>918</v>
      </c>
      <c r="D368" s="367" t="s">
        <v>1156</v>
      </c>
      <c r="E368" s="368" t="s">
        <v>110</v>
      </c>
      <c r="F368" s="410">
        <v>17</v>
      </c>
      <c r="G368" s="464"/>
      <c r="H368" s="4">
        <f t="shared" si="42"/>
        <v>0</v>
      </c>
      <c r="I368" s="412" t="e">
        <f t="shared" si="43"/>
        <v>#DIV/0!</v>
      </c>
      <c r="J368" s="371" t="e">
        <f>#REF!</f>
        <v>#REF!</v>
      </c>
    </row>
    <row r="369" spans="1:10" s="470" customFormat="1" ht="38.25" outlineLevel="1">
      <c r="A369" s="422" t="s">
        <v>707</v>
      </c>
      <c r="B369" s="429">
        <v>89704</v>
      </c>
      <c r="C369" s="366" t="s">
        <v>918</v>
      </c>
      <c r="D369" s="367" t="s">
        <v>1157</v>
      </c>
      <c r="E369" s="368" t="s">
        <v>110</v>
      </c>
      <c r="F369" s="410">
        <v>2</v>
      </c>
      <c r="G369" s="464"/>
      <c r="H369" s="4">
        <f t="shared" si="42"/>
        <v>0</v>
      </c>
      <c r="I369" s="412" t="e">
        <f t="shared" si="43"/>
        <v>#DIV/0!</v>
      </c>
      <c r="J369" s="371" t="e">
        <f>#REF!</f>
        <v>#REF!</v>
      </c>
    </row>
    <row r="370" spans="1:10" s="470" customFormat="1" ht="38.25" outlineLevel="1">
      <c r="A370" s="422" t="s">
        <v>708</v>
      </c>
      <c r="B370" s="429">
        <v>89784</v>
      </c>
      <c r="C370" s="366" t="s">
        <v>918</v>
      </c>
      <c r="D370" s="367" t="s">
        <v>1158</v>
      </c>
      <c r="E370" s="368" t="s">
        <v>110</v>
      </c>
      <c r="F370" s="410">
        <v>17</v>
      </c>
      <c r="G370" s="464"/>
      <c r="H370" s="4">
        <f t="shared" si="42"/>
        <v>0</v>
      </c>
      <c r="I370" s="412" t="e">
        <f t="shared" si="43"/>
        <v>#DIV/0!</v>
      </c>
      <c r="J370" s="371" t="e">
        <f>#REF!</f>
        <v>#REF!</v>
      </c>
    </row>
    <row r="371" spans="1:10" s="470" customFormat="1" ht="38.25" outlineLevel="1">
      <c r="A371" s="422" t="s">
        <v>709</v>
      </c>
      <c r="B371" s="429">
        <v>89786</v>
      </c>
      <c r="C371" s="366" t="s">
        <v>918</v>
      </c>
      <c r="D371" s="367" t="s">
        <v>1159</v>
      </c>
      <c r="E371" s="368" t="s">
        <v>110</v>
      </c>
      <c r="F371" s="410">
        <v>3</v>
      </c>
      <c r="G371" s="464"/>
      <c r="H371" s="4">
        <f t="shared" si="42"/>
        <v>0</v>
      </c>
      <c r="I371" s="412" t="e">
        <f t="shared" si="43"/>
        <v>#DIV/0!</v>
      </c>
      <c r="J371" s="371" t="e">
        <f>#REF!</f>
        <v>#REF!</v>
      </c>
    </row>
    <row r="372" spans="1:10" ht="38.25" outlineLevel="1">
      <c r="A372" s="422" t="s">
        <v>710</v>
      </c>
      <c r="B372" s="429">
        <v>89687</v>
      </c>
      <c r="C372" s="366" t="s">
        <v>918</v>
      </c>
      <c r="D372" s="367" t="s">
        <v>1160</v>
      </c>
      <c r="E372" s="368" t="s">
        <v>110</v>
      </c>
      <c r="F372" s="410">
        <v>2</v>
      </c>
      <c r="G372" s="464"/>
      <c r="H372" s="4">
        <f t="shared" si="42"/>
        <v>0</v>
      </c>
      <c r="I372" s="412" t="e">
        <f t="shared" si="43"/>
        <v>#DIV/0!</v>
      </c>
      <c r="J372" s="371" t="e">
        <f>#REF!</f>
        <v>#REF!</v>
      </c>
    </row>
    <row r="373" spans="1:10" ht="38.25" outlineLevel="1">
      <c r="A373" s="422" t="s">
        <v>711</v>
      </c>
      <c r="B373" s="429">
        <v>89693</v>
      </c>
      <c r="C373" s="366" t="s">
        <v>918</v>
      </c>
      <c r="D373" s="367" t="s">
        <v>1161</v>
      </c>
      <c r="E373" s="368" t="s">
        <v>110</v>
      </c>
      <c r="F373" s="410">
        <v>1</v>
      </c>
      <c r="G373" s="464"/>
      <c r="H373" s="4">
        <f t="shared" si="42"/>
        <v>0</v>
      </c>
      <c r="I373" s="412" t="e">
        <f t="shared" si="43"/>
        <v>#DIV/0!</v>
      </c>
      <c r="J373" s="371" t="e">
        <f>#REF!</f>
        <v>#REF!</v>
      </c>
    </row>
    <row r="374" spans="1:10" ht="38.25" outlineLevel="1">
      <c r="A374" s="422" t="s">
        <v>712</v>
      </c>
      <c r="B374" s="429">
        <v>89707</v>
      </c>
      <c r="C374" s="366" t="s">
        <v>918</v>
      </c>
      <c r="D374" s="367" t="s">
        <v>1162</v>
      </c>
      <c r="E374" s="368" t="s">
        <v>110</v>
      </c>
      <c r="F374" s="410">
        <v>21</v>
      </c>
      <c r="G374" s="464"/>
      <c r="H374" s="4">
        <f t="shared" si="42"/>
        <v>0</v>
      </c>
      <c r="I374" s="412" t="e">
        <f t="shared" si="43"/>
        <v>#DIV/0!</v>
      </c>
      <c r="J374" s="371" t="e">
        <f>#REF!</f>
        <v>#REF!</v>
      </c>
    </row>
    <row r="375" spans="1:10" s="470" customFormat="1" ht="38.25" outlineLevel="1">
      <c r="A375" s="422" t="s">
        <v>713</v>
      </c>
      <c r="B375" s="429">
        <v>89708</v>
      </c>
      <c r="C375" s="366" t="s">
        <v>918</v>
      </c>
      <c r="D375" s="367" t="s">
        <v>1163</v>
      </c>
      <c r="E375" s="368" t="s">
        <v>110</v>
      </c>
      <c r="F375" s="410">
        <v>2</v>
      </c>
      <c r="G375" s="464"/>
      <c r="H375" s="4">
        <f t="shared" si="42"/>
        <v>0</v>
      </c>
      <c r="I375" s="412" t="e">
        <f t="shared" si="43"/>
        <v>#DIV/0!</v>
      </c>
      <c r="J375" s="371" t="e">
        <f>#REF!</f>
        <v>#REF!</v>
      </c>
    </row>
    <row r="376" spans="1:10" ht="25.5" outlineLevel="1">
      <c r="A376" s="422" t="s">
        <v>714</v>
      </c>
      <c r="B376" s="429">
        <v>98102</v>
      </c>
      <c r="C376" s="366" t="s">
        <v>918</v>
      </c>
      <c r="D376" s="367" t="s">
        <v>1164</v>
      </c>
      <c r="E376" s="368" t="s">
        <v>110</v>
      </c>
      <c r="F376" s="410">
        <v>7</v>
      </c>
      <c r="G376" s="464"/>
      <c r="H376" s="4">
        <f t="shared" si="42"/>
        <v>0</v>
      </c>
      <c r="I376" s="412" t="e">
        <f t="shared" si="43"/>
        <v>#DIV/0!</v>
      </c>
      <c r="J376" s="371" t="e">
        <f>#REF!</f>
        <v>#REF!</v>
      </c>
    </row>
    <row r="377" spans="1:10" ht="12.75" outlineLevel="1">
      <c r="A377" s="422" t="s">
        <v>715</v>
      </c>
      <c r="B377" s="429" t="s">
        <v>114</v>
      </c>
      <c r="C377" s="366" t="s">
        <v>920</v>
      </c>
      <c r="D377" s="367" t="s">
        <v>1165</v>
      </c>
      <c r="E377" s="368" t="s">
        <v>110</v>
      </c>
      <c r="F377" s="410">
        <v>17</v>
      </c>
      <c r="G377" s="464"/>
      <c r="H377" s="4">
        <f t="shared" si="42"/>
        <v>0</v>
      </c>
      <c r="I377" s="412" t="e">
        <f t="shared" si="43"/>
        <v>#DIV/0!</v>
      </c>
      <c r="J377" s="371" t="e">
        <f>#REF!</f>
        <v>#REF!</v>
      </c>
    </row>
    <row r="378" spans="1:10" ht="38.25" outlineLevel="1">
      <c r="A378" s="422" t="s">
        <v>716</v>
      </c>
      <c r="B378" s="429">
        <v>89495</v>
      </c>
      <c r="C378" s="366" t="s">
        <v>918</v>
      </c>
      <c r="D378" s="367" t="s">
        <v>1166</v>
      </c>
      <c r="E378" s="368" t="s">
        <v>110</v>
      </c>
      <c r="F378" s="410">
        <v>19</v>
      </c>
      <c r="G378" s="464"/>
      <c r="H378" s="4">
        <f t="shared" si="42"/>
        <v>0</v>
      </c>
      <c r="I378" s="412" t="e">
        <f t="shared" si="43"/>
        <v>#DIV/0!</v>
      </c>
      <c r="J378" s="371" t="e">
        <f>#REF!</f>
        <v>#REF!</v>
      </c>
    </row>
    <row r="379" spans="1:10" ht="38.25" outlineLevel="1">
      <c r="A379" s="422" t="s">
        <v>717</v>
      </c>
      <c r="B379" s="429">
        <v>89709</v>
      </c>
      <c r="C379" s="366" t="s">
        <v>918</v>
      </c>
      <c r="D379" s="367" t="s">
        <v>1167</v>
      </c>
      <c r="E379" s="368" t="s">
        <v>110</v>
      </c>
      <c r="F379" s="410">
        <v>3</v>
      </c>
      <c r="G379" s="464"/>
      <c r="H379" s="4">
        <f t="shared" si="42"/>
        <v>0</v>
      </c>
      <c r="I379" s="412" t="e">
        <f t="shared" si="43"/>
        <v>#DIV/0!</v>
      </c>
      <c r="J379" s="371" t="e">
        <f>#REF!</f>
        <v>#REF!</v>
      </c>
    </row>
    <row r="380" spans="1:10" s="470" customFormat="1" ht="38.25" outlineLevel="1">
      <c r="A380" s="422" t="s">
        <v>718</v>
      </c>
      <c r="B380" s="429">
        <v>89710</v>
      </c>
      <c r="C380" s="366" t="s">
        <v>918</v>
      </c>
      <c r="D380" s="367" t="s">
        <v>1168</v>
      </c>
      <c r="E380" s="368" t="s">
        <v>110</v>
      </c>
      <c r="F380" s="410">
        <v>6</v>
      </c>
      <c r="G380" s="464"/>
      <c r="H380" s="4">
        <f t="shared" si="42"/>
        <v>0</v>
      </c>
      <c r="I380" s="412" t="e">
        <f t="shared" si="43"/>
        <v>#DIV/0!</v>
      </c>
      <c r="J380" s="371" t="e">
        <f>#REF!</f>
        <v>#REF!</v>
      </c>
    </row>
    <row r="381" spans="1:10" s="470" customFormat="1" ht="51" outlineLevel="1">
      <c r="A381" s="422" t="s">
        <v>719</v>
      </c>
      <c r="B381" s="429">
        <v>91793</v>
      </c>
      <c r="C381" s="366" t="s">
        <v>918</v>
      </c>
      <c r="D381" s="367" t="s">
        <v>1169</v>
      </c>
      <c r="E381" s="368" t="s">
        <v>954</v>
      </c>
      <c r="F381" s="410">
        <v>17</v>
      </c>
      <c r="G381" s="464"/>
      <c r="H381" s="4">
        <f t="shared" si="42"/>
        <v>0</v>
      </c>
      <c r="I381" s="412" t="e">
        <f t="shared" si="43"/>
        <v>#DIV/0!</v>
      </c>
      <c r="J381" s="371" t="e">
        <f>#REF!</f>
        <v>#REF!</v>
      </c>
    </row>
    <row r="382" spans="1:10" s="470" customFormat="1" ht="51" outlineLevel="1">
      <c r="A382" s="422" t="s">
        <v>720</v>
      </c>
      <c r="B382" s="429">
        <v>91794</v>
      </c>
      <c r="C382" s="366" t="s">
        <v>918</v>
      </c>
      <c r="D382" s="367" t="s">
        <v>1170</v>
      </c>
      <c r="E382" s="368" t="s">
        <v>954</v>
      </c>
      <c r="F382" s="410">
        <v>20</v>
      </c>
      <c r="G382" s="464"/>
      <c r="H382" s="4">
        <f t="shared" si="42"/>
        <v>0</v>
      </c>
      <c r="I382" s="412" t="e">
        <f t="shared" si="43"/>
        <v>#DIV/0!</v>
      </c>
      <c r="J382" s="371" t="e">
        <f>#REF!</f>
        <v>#REF!</v>
      </c>
    </row>
    <row r="383" spans="1:10" s="470" customFormat="1" ht="38.25" outlineLevel="1">
      <c r="A383" s="422" t="s">
        <v>721</v>
      </c>
      <c r="B383" s="429">
        <v>98065</v>
      </c>
      <c r="C383" s="366" t="s">
        <v>918</v>
      </c>
      <c r="D383" s="367" t="s">
        <v>1171</v>
      </c>
      <c r="E383" s="368" t="s">
        <v>110</v>
      </c>
      <c r="F383" s="410">
        <v>1</v>
      </c>
      <c r="G383" s="464"/>
      <c r="H383" s="4">
        <f t="shared" si="42"/>
        <v>0</v>
      </c>
      <c r="I383" s="412" t="e">
        <f t="shared" si="43"/>
        <v>#DIV/0!</v>
      </c>
      <c r="J383" s="371" t="e">
        <f>#REF!</f>
        <v>#REF!</v>
      </c>
    </row>
    <row r="384" spans="1:10" s="470" customFormat="1" ht="25.5" outlineLevel="1">
      <c r="A384" s="422" t="s">
        <v>722</v>
      </c>
      <c r="B384" s="429" t="s">
        <v>327</v>
      </c>
      <c r="C384" s="366" t="s">
        <v>919</v>
      </c>
      <c r="D384" s="367" t="s">
        <v>1172</v>
      </c>
      <c r="E384" s="368" t="s">
        <v>110</v>
      </c>
      <c r="F384" s="410">
        <v>1</v>
      </c>
      <c r="G384" s="464"/>
      <c r="H384" s="4">
        <f t="shared" si="42"/>
        <v>0</v>
      </c>
      <c r="I384" s="412" t="e">
        <f t="shared" si="43"/>
        <v>#DIV/0!</v>
      </c>
      <c r="J384" s="371" t="e">
        <f>#REF!</f>
        <v>#REF!</v>
      </c>
    </row>
    <row r="385" spans="1:10" s="14" customFormat="1" ht="12.75" outlineLevel="1">
      <c r="A385" s="494" t="s">
        <v>723</v>
      </c>
      <c r="B385" s="495"/>
      <c r="C385" s="373"/>
      <c r="D385" s="380" t="s">
        <v>748</v>
      </c>
      <c r="E385" s="375">
        <f>SUM(H386:H417)</f>
        <v>0</v>
      </c>
      <c r="F385" s="375"/>
      <c r="G385" s="375"/>
      <c r="H385" s="375"/>
      <c r="I385" s="376" t="e">
        <f>E385/$G$612</f>
        <v>#DIV/0!</v>
      </c>
      <c r="J385" s="371" t="e">
        <f>#REF!</f>
        <v>#REF!</v>
      </c>
    </row>
    <row r="386" spans="1:10" s="470" customFormat="1" ht="38.25" outlineLevel="1">
      <c r="A386" s="422" t="s">
        <v>724</v>
      </c>
      <c r="B386" s="429">
        <v>95470</v>
      </c>
      <c r="C386" s="366" t="s">
        <v>918</v>
      </c>
      <c r="D386" s="367" t="s">
        <v>1173</v>
      </c>
      <c r="E386" s="368" t="s">
        <v>110</v>
      </c>
      <c r="F386" s="410">
        <v>6</v>
      </c>
      <c r="G386" s="464"/>
      <c r="H386" s="4">
        <f aca="true" t="shared" si="44" ref="H386:H417">ROUND(_xlfn.IFERROR(F386*G386," - "),2)</f>
        <v>0</v>
      </c>
      <c r="I386" s="412" t="e">
        <f aca="true" t="shared" si="45" ref="I386:I417">H386/$G$612</f>
        <v>#DIV/0!</v>
      </c>
      <c r="J386" s="371" t="e">
        <f>#REF!</f>
        <v>#REF!</v>
      </c>
    </row>
    <row r="387" spans="1:10" s="470" customFormat="1" ht="25.5" outlineLevel="1">
      <c r="A387" s="422" t="s">
        <v>725</v>
      </c>
      <c r="B387" s="429">
        <v>100848</v>
      </c>
      <c r="C387" s="366" t="s">
        <v>918</v>
      </c>
      <c r="D387" s="367" t="s">
        <v>1174</v>
      </c>
      <c r="E387" s="368" t="s">
        <v>110</v>
      </c>
      <c r="F387" s="410">
        <v>18</v>
      </c>
      <c r="G387" s="464"/>
      <c r="H387" s="4">
        <f t="shared" si="44"/>
        <v>0</v>
      </c>
      <c r="I387" s="412" t="e">
        <f t="shared" si="45"/>
        <v>#DIV/0!</v>
      </c>
      <c r="J387" s="371" t="e">
        <f>#REF!</f>
        <v>#REF!</v>
      </c>
    </row>
    <row r="388" spans="1:10" s="470" customFormat="1" ht="25.5" outlineLevel="1">
      <c r="A388" s="422" t="s">
        <v>726</v>
      </c>
      <c r="B388" s="429">
        <v>99857</v>
      </c>
      <c r="C388" s="366" t="s">
        <v>918</v>
      </c>
      <c r="D388" s="367" t="s">
        <v>1175</v>
      </c>
      <c r="E388" s="368" t="s">
        <v>954</v>
      </c>
      <c r="F388" s="410">
        <v>19.4</v>
      </c>
      <c r="G388" s="464"/>
      <c r="H388" s="4">
        <f t="shared" si="44"/>
        <v>0</v>
      </c>
      <c r="I388" s="412" t="e">
        <f t="shared" si="45"/>
        <v>#DIV/0!</v>
      </c>
      <c r="J388" s="371" t="e">
        <f>#REF!</f>
        <v>#REF!</v>
      </c>
    </row>
    <row r="389" spans="1:10" s="470" customFormat="1" ht="25.5" outlineLevel="1">
      <c r="A389" s="422" t="s">
        <v>727</v>
      </c>
      <c r="B389" s="429">
        <v>99635</v>
      </c>
      <c r="C389" s="366" t="s">
        <v>918</v>
      </c>
      <c r="D389" s="367" t="s">
        <v>1176</v>
      </c>
      <c r="E389" s="368" t="s">
        <v>110</v>
      </c>
      <c r="F389" s="410">
        <v>24</v>
      </c>
      <c r="G389" s="464"/>
      <c r="H389" s="4">
        <f t="shared" si="44"/>
        <v>0</v>
      </c>
      <c r="I389" s="412" t="e">
        <f t="shared" si="45"/>
        <v>#DIV/0!</v>
      </c>
      <c r="J389" s="371" t="e">
        <f>#REF!</f>
        <v>#REF!</v>
      </c>
    </row>
    <row r="390" spans="1:10" ht="25.5" outlineLevel="1">
      <c r="A390" s="422" t="s">
        <v>728</v>
      </c>
      <c r="B390" s="429">
        <v>86901</v>
      </c>
      <c r="C390" s="366" t="s">
        <v>918</v>
      </c>
      <c r="D390" s="367" t="s">
        <v>1177</v>
      </c>
      <c r="E390" s="368" t="s">
        <v>110</v>
      </c>
      <c r="F390" s="410">
        <v>22</v>
      </c>
      <c r="G390" s="464"/>
      <c r="H390" s="4">
        <f t="shared" si="44"/>
        <v>0</v>
      </c>
      <c r="I390" s="412" t="e">
        <f t="shared" si="45"/>
        <v>#DIV/0!</v>
      </c>
      <c r="J390" s="371" t="e">
        <f>#REF!</f>
        <v>#REF!</v>
      </c>
    </row>
    <row r="391" spans="1:10" s="14" customFormat="1" ht="12.75" outlineLevel="1">
      <c r="A391" s="422" t="s">
        <v>729</v>
      </c>
      <c r="B391" s="429" t="s">
        <v>318</v>
      </c>
      <c r="C391" s="366" t="s">
        <v>919</v>
      </c>
      <c r="D391" s="367" t="s">
        <v>1178</v>
      </c>
      <c r="E391" s="368" t="s">
        <v>110</v>
      </c>
      <c r="F391" s="410">
        <v>7</v>
      </c>
      <c r="G391" s="464"/>
      <c r="H391" s="4">
        <f t="shared" si="44"/>
        <v>0</v>
      </c>
      <c r="I391" s="412" t="e">
        <f t="shared" si="45"/>
        <v>#DIV/0!</v>
      </c>
      <c r="J391" s="371" t="e">
        <f>#REF!</f>
        <v>#REF!</v>
      </c>
    </row>
    <row r="392" spans="1:10" s="470" customFormat="1" ht="12.75" outlineLevel="1">
      <c r="A392" s="422" t="s">
        <v>730</v>
      </c>
      <c r="B392" s="429" t="s">
        <v>317</v>
      </c>
      <c r="C392" s="366" t="s">
        <v>919</v>
      </c>
      <c r="D392" s="367" t="s">
        <v>1179</v>
      </c>
      <c r="E392" s="368" t="s">
        <v>110</v>
      </c>
      <c r="F392" s="410">
        <v>10</v>
      </c>
      <c r="G392" s="464"/>
      <c r="H392" s="4">
        <f t="shared" si="44"/>
        <v>0</v>
      </c>
      <c r="I392" s="412" t="e">
        <f t="shared" si="45"/>
        <v>#DIV/0!</v>
      </c>
      <c r="J392" s="371" t="e">
        <f>#REF!</f>
        <v>#REF!</v>
      </c>
    </row>
    <row r="393" spans="1:10" s="470" customFormat="1" ht="12.75" outlineLevel="1">
      <c r="A393" s="422" t="s">
        <v>731</v>
      </c>
      <c r="B393" s="429" t="s">
        <v>319</v>
      </c>
      <c r="C393" s="366" t="s">
        <v>919</v>
      </c>
      <c r="D393" s="367" t="s">
        <v>1180</v>
      </c>
      <c r="E393" s="368" t="s">
        <v>110</v>
      </c>
      <c r="F393" s="410">
        <v>1</v>
      </c>
      <c r="G393" s="464"/>
      <c r="H393" s="4">
        <f t="shared" si="44"/>
        <v>0</v>
      </c>
      <c r="I393" s="412" t="e">
        <f t="shared" si="45"/>
        <v>#DIV/0!</v>
      </c>
      <c r="J393" s="371" t="e">
        <f>#REF!</f>
        <v>#REF!</v>
      </c>
    </row>
    <row r="394" spans="1:10" s="470" customFormat="1" ht="12.75" outlineLevel="1">
      <c r="A394" s="422" t="s">
        <v>732</v>
      </c>
      <c r="B394" s="429" t="s">
        <v>320</v>
      </c>
      <c r="C394" s="366" t="s">
        <v>919</v>
      </c>
      <c r="D394" s="367" t="s">
        <v>1181</v>
      </c>
      <c r="E394" s="368" t="s">
        <v>110</v>
      </c>
      <c r="F394" s="410">
        <v>18</v>
      </c>
      <c r="G394" s="464"/>
      <c r="H394" s="4">
        <f t="shared" si="44"/>
        <v>0</v>
      </c>
      <c r="I394" s="412" t="e">
        <f t="shared" si="45"/>
        <v>#DIV/0!</v>
      </c>
      <c r="J394" s="371" t="e">
        <f>#REF!</f>
        <v>#REF!</v>
      </c>
    </row>
    <row r="395" spans="1:10" s="470" customFormat="1" ht="12.75" outlineLevel="1">
      <c r="A395" s="422" t="s">
        <v>733</v>
      </c>
      <c r="B395" s="429" t="s">
        <v>321</v>
      </c>
      <c r="C395" s="366" t="s">
        <v>919</v>
      </c>
      <c r="D395" s="367" t="s">
        <v>1182</v>
      </c>
      <c r="E395" s="368" t="s">
        <v>110</v>
      </c>
      <c r="F395" s="410">
        <v>18</v>
      </c>
      <c r="G395" s="464"/>
      <c r="H395" s="4">
        <f t="shared" si="44"/>
        <v>0</v>
      </c>
      <c r="I395" s="412" t="e">
        <f t="shared" si="45"/>
        <v>#DIV/0!</v>
      </c>
      <c r="J395" s="371" t="e">
        <f>#REF!</f>
        <v>#REF!</v>
      </c>
    </row>
    <row r="396" spans="1:10" s="470" customFormat="1" ht="12.75" outlineLevel="1">
      <c r="A396" s="422" t="s">
        <v>734</v>
      </c>
      <c r="B396" s="429" t="s">
        <v>392</v>
      </c>
      <c r="C396" s="366" t="s">
        <v>920</v>
      </c>
      <c r="D396" s="367" t="s">
        <v>1183</v>
      </c>
      <c r="E396" s="368" t="s">
        <v>110</v>
      </c>
      <c r="F396" s="410">
        <v>4</v>
      </c>
      <c r="G396" s="464"/>
      <c r="H396" s="4">
        <f t="shared" si="44"/>
        <v>0</v>
      </c>
      <c r="I396" s="412" t="e">
        <f t="shared" si="45"/>
        <v>#DIV/0!</v>
      </c>
      <c r="J396" s="371" t="e">
        <f>#REF!</f>
        <v>#REF!</v>
      </c>
    </row>
    <row r="397" spans="1:10" s="470" customFormat="1" ht="25.5" outlineLevel="1">
      <c r="A397" s="422" t="s">
        <v>735</v>
      </c>
      <c r="B397" s="429" t="s">
        <v>279</v>
      </c>
      <c r="C397" s="366" t="s">
        <v>919</v>
      </c>
      <c r="D397" s="367" t="s">
        <v>1184</v>
      </c>
      <c r="E397" s="368" t="s">
        <v>110</v>
      </c>
      <c r="F397" s="410">
        <v>4</v>
      </c>
      <c r="G397" s="464"/>
      <c r="H397" s="4">
        <f t="shared" si="44"/>
        <v>0</v>
      </c>
      <c r="I397" s="412" t="e">
        <f t="shared" si="45"/>
        <v>#DIV/0!</v>
      </c>
      <c r="J397" s="371" t="e">
        <f>#REF!</f>
        <v>#REF!</v>
      </c>
    </row>
    <row r="398" spans="1:10" s="470" customFormat="1" ht="51" outlineLevel="1">
      <c r="A398" s="422" t="s">
        <v>736</v>
      </c>
      <c r="B398" s="429">
        <v>86940</v>
      </c>
      <c r="C398" s="366" t="s">
        <v>918</v>
      </c>
      <c r="D398" s="367" t="s">
        <v>1185</v>
      </c>
      <c r="E398" s="368" t="s">
        <v>110</v>
      </c>
      <c r="F398" s="410">
        <v>6</v>
      </c>
      <c r="G398" s="464"/>
      <c r="H398" s="4">
        <f t="shared" si="44"/>
        <v>0</v>
      </c>
      <c r="I398" s="412" t="e">
        <f t="shared" si="45"/>
        <v>#DIV/0!</v>
      </c>
      <c r="J398" s="371" t="e">
        <f>#REF!</f>
        <v>#REF!</v>
      </c>
    </row>
    <row r="399" spans="1:10" ht="38.25" outlineLevel="1">
      <c r="A399" s="422" t="s">
        <v>737</v>
      </c>
      <c r="B399" s="429">
        <v>86919</v>
      </c>
      <c r="C399" s="366" t="s">
        <v>918</v>
      </c>
      <c r="D399" s="367" t="s">
        <v>1186</v>
      </c>
      <c r="E399" s="368" t="s">
        <v>110</v>
      </c>
      <c r="F399" s="410">
        <v>7</v>
      </c>
      <c r="G399" s="464"/>
      <c r="H399" s="4">
        <f t="shared" si="44"/>
        <v>0</v>
      </c>
      <c r="I399" s="412" t="e">
        <f t="shared" si="45"/>
        <v>#DIV/0!</v>
      </c>
      <c r="J399" s="371" t="e">
        <f>#REF!</f>
        <v>#REF!</v>
      </c>
    </row>
    <row r="400" spans="1:10" s="14" customFormat="1" ht="25.5" outlineLevel="1">
      <c r="A400" s="422" t="s">
        <v>738</v>
      </c>
      <c r="B400" s="429">
        <v>100860</v>
      </c>
      <c r="C400" s="366" t="s">
        <v>918</v>
      </c>
      <c r="D400" s="367" t="s">
        <v>1187</v>
      </c>
      <c r="E400" s="368" t="s">
        <v>110</v>
      </c>
      <c r="F400" s="410">
        <v>13</v>
      </c>
      <c r="G400" s="464"/>
      <c r="H400" s="4">
        <f t="shared" si="44"/>
        <v>0</v>
      </c>
      <c r="I400" s="412" t="e">
        <f t="shared" si="45"/>
        <v>#DIV/0!</v>
      </c>
      <c r="J400" s="371" t="e">
        <f>#REF!</f>
        <v>#REF!</v>
      </c>
    </row>
    <row r="401" spans="1:10" s="470" customFormat="1" ht="38.25" outlineLevel="1">
      <c r="A401" s="422" t="s">
        <v>739</v>
      </c>
      <c r="B401" s="429">
        <v>89973</v>
      </c>
      <c r="C401" s="366" t="s">
        <v>918</v>
      </c>
      <c r="D401" s="367" t="s">
        <v>1188</v>
      </c>
      <c r="E401" s="368" t="s">
        <v>110</v>
      </c>
      <c r="F401" s="410">
        <v>13</v>
      </c>
      <c r="G401" s="464"/>
      <c r="H401" s="4">
        <f t="shared" si="44"/>
        <v>0</v>
      </c>
      <c r="I401" s="412" t="e">
        <f t="shared" si="45"/>
        <v>#DIV/0!</v>
      </c>
      <c r="J401" s="371" t="e">
        <f>#REF!</f>
        <v>#REF!</v>
      </c>
    </row>
    <row r="402" spans="1:10" s="470" customFormat="1" ht="25.5" outlineLevel="1">
      <c r="A402" s="422" t="s">
        <v>740</v>
      </c>
      <c r="B402" s="429">
        <v>95544</v>
      </c>
      <c r="C402" s="366" t="s">
        <v>918</v>
      </c>
      <c r="D402" s="367" t="s">
        <v>1189</v>
      </c>
      <c r="E402" s="368" t="s">
        <v>110</v>
      </c>
      <c r="F402" s="410">
        <v>18</v>
      </c>
      <c r="G402" s="464"/>
      <c r="H402" s="4">
        <f t="shared" si="44"/>
        <v>0</v>
      </c>
      <c r="I402" s="412" t="e">
        <f t="shared" si="45"/>
        <v>#DIV/0!</v>
      </c>
      <c r="J402" s="371" t="e">
        <f>#REF!</f>
        <v>#REF!</v>
      </c>
    </row>
    <row r="403" spans="1:10" s="470" customFormat="1" ht="12.75" outlineLevel="1">
      <c r="A403" s="422" t="s">
        <v>741</v>
      </c>
      <c r="B403" s="429" t="s">
        <v>313</v>
      </c>
      <c r="C403" s="366" t="s">
        <v>919</v>
      </c>
      <c r="D403" s="367" t="s">
        <v>1190</v>
      </c>
      <c r="E403" s="368" t="s">
        <v>110</v>
      </c>
      <c r="F403" s="410">
        <v>4</v>
      </c>
      <c r="G403" s="464"/>
      <c r="H403" s="4">
        <f t="shared" si="44"/>
        <v>0</v>
      </c>
      <c r="I403" s="412" t="e">
        <f t="shared" si="45"/>
        <v>#DIV/0!</v>
      </c>
      <c r="J403" s="371" t="e">
        <f>#REF!</f>
        <v>#REF!</v>
      </c>
    </row>
    <row r="404" spans="1:10" s="470" customFormat="1" ht="12.75" outlineLevel="1">
      <c r="A404" s="422" t="s">
        <v>742</v>
      </c>
      <c r="B404" s="429" t="s">
        <v>315</v>
      </c>
      <c r="C404" s="366" t="s">
        <v>919</v>
      </c>
      <c r="D404" s="367" t="s">
        <v>1191</v>
      </c>
      <c r="E404" s="368" t="s">
        <v>110</v>
      </c>
      <c r="F404" s="410">
        <v>18</v>
      </c>
      <c r="G404" s="464"/>
      <c r="H404" s="4">
        <f t="shared" si="44"/>
        <v>0</v>
      </c>
      <c r="I404" s="412" t="e">
        <f t="shared" si="45"/>
        <v>#DIV/0!</v>
      </c>
      <c r="J404" s="371" t="e">
        <f>#REF!</f>
        <v>#REF!</v>
      </c>
    </row>
    <row r="405" spans="1:10" s="470" customFormat="1" ht="12.75" outlineLevel="1">
      <c r="A405" s="422" t="s">
        <v>743</v>
      </c>
      <c r="B405" s="429" t="s">
        <v>310</v>
      </c>
      <c r="C405" s="366" t="s">
        <v>919</v>
      </c>
      <c r="D405" s="379" t="s">
        <v>757</v>
      </c>
      <c r="E405" s="368" t="s">
        <v>110</v>
      </c>
      <c r="F405" s="410">
        <v>2</v>
      </c>
      <c r="G405" s="464"/>
      <c r="H405" s="4">
        <f t="shared" si="44"/>
        <v>0</v>
      </c>
      <c r="I405" s="412" t="e">
        <f t="shared" si="45"/>
        <v>#DIV/0!</v>
      </c>
      <c r="J405" s="371" t="e">
        <f>#REF!</f>
        <v>#REF!</v>
      </c>
    </row>
    <row r="406" spans="1:10" s="470" customFormat="1" ht="12.75" outlineLevel="1">
      <c r="A406" s="422" t="s">
        <v>744</v>
      </c>
      <c r="B406" s="429" t="s">
        <v>310</v>
      </c>
      <c r="C406" s="366" t="s">
        <v>919</v>
      </c>
      <c r="D406" s="367" t="s">
        <v>1192</v>
      </c>
      <c r="E406" s="368" t="s">
        <v>110</v>
      </c>
      <c r="F406" s="410">
        <v>4</v>
      </c>
      <c r="G406" s="464"/>
      <c r="H406" s="4">
        <f t="shared" si="44"/>
        <v>0</v>
      </c>
      <c r="I406" s="412" t="e">
        <f t="shared" si="45"/>
        <v>#DIV/0!</v>
      </c>
      <c r="J406" s="371" t="e">
        <f>#REF!</f>
        <v>#REF!</v>
      </c>
    </row>
    <row r="407" spans="1:10" s="470" customFormat="1" ht="25.5" outlineLevel="1">
      <c r="A407" s="422" t="s">
        <v>745</v>
      </c>
      <c r="B407" s="429">
        <v>86909</v>
      </c>
      <c r="C407" s="366" t="s">
        <v>918</v>
      </c>
      <c r="D407" s="367" t="s">
        <v>1193</v>
      </c>
      <c r="E407" s="368" t="s">
        <v>110</v>
      </c>
      <c r="F407" s="410">
        <v>15</v>
      </c>
      <c r="G407" s="464"/>
      <c r="H407" s="4">
        <f t="shared" si="44"/>
        <v>0</v>
      </c>
      <c r="I407" s="412" t="e">
        <f t="shared" si="45"/>
        <v>#DIV/0!</v>
      </c>
      <c r="J407" s="371" t="e">
        <f>#REF!</f>
        <v>#REF!</v>
      </c>
    </row>
    <row r="408" spans="1:10" s="470" customFormat="1" ht="25.5" outlineLevel="1">
      <c r="A408" s="422" t="s">
        <v>746</v>
      </c>
      <c r="B408" s="429">
        <v>86916</v>
      </c>
      <c r="C408" s="366" t="s">
        <v>918</v>
      </c>
      <c r="D408" s="367" t="s">
        <v>1194</v>
      </c>
      <c r="E408" s="368" t="s">
        <v>110</v>
      </c>
      <c r="F408" s="410">
        <v>14</v>
      </c>
      <c r="G408" s="464"/>
      <c r="H408" s="4">
        <f t="shared" si="44"/>
        <v>0</v>
      </c>
      <c r="I408" s="412" t="e">
        <f t="shared" si="45"/>
        <v>#DIV/0!</v>
      </c>
      <c r="J408" s="371" t="e">
        <f>#REF!</f>
        <v>#REF!</v>
      </c>
    </row>
    <row r="409" spans="1:10" ht="25.5" outlineLevel="1">
      <c r="A409" s="422" t="s">
        <v>747</v>
      </c>
      <c r="B409" s="429">
        <v>86906</v>
      </c>
      <c r="C409" s="366" t="s">
        <v>918</v>
      </c>
      <c r="D409" s="367" t="s">
        <v>1195</v>
      </c>
      <c r="E409" s="368" t="s">
        <v>110</v>
      </c>
      <c r="F409" s="410">
        <v>28</v>
      </c>
      <c r="G409" s="464"/>
      <c r="H409" s="4">
        <f t="shared" si="44"/>
        <v>0</v>
      </c>
      <c r="I409" s="412" t="e">
        <f t="shared" si="45"/>
        <v>#DIV/0!</v>
      </c>
      <c r="J409" s="371" t="e">
        <f>#REF!</f>
        <v>#REF!</v>
      </c>
    </row>
    <row r="410" spans="1:10" s="14" customFormat="1" ht="12.75" outlineLevel="1">
      <c r="A410" s="422" t="s">
        <v>749</v>
      </c>
      <c r="B410" s="429" t="s">
        <v>314</v>
      </c>
      <c r="C410" s="366" t="s">
        <v>919</v>
      </c>
      <c r="D410" s="367" t="s">
        <v>1196</v>
      </c>
      <c r="E410" s="368" t="s">
        <v>110</v>
      </c>
      <c r="F410" s="410">
        <v>4</v>
      </c>
      <c r="G410" s="464"/>
      <c r="H410" s="4">
        <f t="shared" si="44"/>
        <v>0</v>
      </c>
      <c r="I410" s="412" t="e">
        <f t="shared" si="45"/>
        <v>#DIV/0!</v>
      </c>
      <c r="J410" s="371" t="e">
        <f>#REF!</f>
        <v>#REF!</v>
      </c>
    </row>
    <row r="411" spans="1:10" s="470" customFormat="1" ht="25.5" outlineLevel="1">
      <c r="A411" s="422" t="s">
        <v>750</v>
      </c>
      <c r="B411" s="429">
        <v>95547</v>
      </c>
      <c r="C411" s="366" t="s">
        <v>918</v>
      </c>
      <c r="D411" s="367" t="s">
        <v>1197</v>
      </c>
      <c r="E411" s="368" t="s">
        <v>110</v>
      </c>
      <c r="F411" s="410">
        <v>23</v>
      </c>
      <c r="G411" s="464"/>
      <c r="H411" s="4">
        <f t="shared" si="44"/>
        <v>0</v>
      </c>
      <c r="I411" s="412" t="e">
        <f t="shared" si="45"/>
        <v>#DIV/0!</v>
      </c>
      <c r="J411" s="371" t="e">
        <f>#REF!</f>
        <v>#REF!</v>
      </c>
    </row>
    <row r="412" spans="1:10" s="470" customFormat="1" ht="25.5" outlineLevel="1">
      <c r="A412" s="422" t="s">
        <v>751</v>
      </c>
      <c r="B412" s="429" t="s">
        <v>311</v>
      </c>
      <c r="C412" s="366" t="s">
        <v>919</v>
      </c>
      <c r="D412" s="367" t="s">
        <v>1198</v>
      </c>
      <c r="E412" s="368" t="s">
        <v>110</v>
      </c>
      <c r="F412" s="410">
        <v>23</v>
      </c>
      <c r="G412" s="464"/>
      <c r="H412" s="4">
        <f t="shared" si="44"/>
        <v>0</v>
      </c>
      <c r="I412" s="412" t="e">
        <f t="shared" si="45"/>
        <v>#DIV/0!</v>
      </c>
      <c r="J412" s="371" t="e">
        <f>#REF!</f>
        <v>#REF!</v>
      </c>
    </row>
    <row r="413" spans="1:10" s="470" customFormat="1" ht="12.75" outlineLevel="1">
      <c r="A413" s="422" t="s">
        <v>752</v>
      </c>
      <c r="B413" s="429" t="s">
        <v>312</v>
      </c>
      <c r="C413" s="366" t="s">
        <v>919</v>
      </c>
      <c r="D413" s="367" t="s">
        <v>1199</v>
      </c>
      <c r="E413" s="368" t="s">
        <v>110</v>
      </c>
      <c r="F413" s="410">
        <v>211</v>
      </c>
      <c r="G413" s="464"/>
      <c r="H413" s="4">
        <f t="shared" si="44"/>
        <v>0</v>
      </c>
      <c r="I413" s="412" t="e">
        <f t="shared" si="45"/>
        <v>#DIV/0!</v>
      </c>
      <c r="J413" s="371" t="e">
        <f>#REF!</f>
        <v>#REF!</v>
      </c>
    </row>
    <row r="414" spans="1:10" s="470" customFormat="1" ht="25.5" outlineLevel="1">
      <c r="A414" s="422" t="s">
        <v>753</v>
      </c>
      <c r="B414" s="429">
        <v>100868</v>
      </c>
      <c r="C414" s="366" t="s">
        <v>918</v>
      </c>
      <c r="D414" s="367" t="s">
        <v>1200</v>
      </c>
      <c r="E414" s="368" t="s">
        <v>110</v>
      </c>
      <c r="F414" s="410">
        <v>9</v>
      </c>
      <c r="G414" s="464"/>
      <c r="H414" s="4">
        <f t="shared" si="44"/>
        <v>0</v>
      </c>
      <c r="I414" s="412" t="e">
        <f t="shared" si="45"/>
        <v>#DIV/0!</v>
      </c>
      <c r="J414" s="371" t="e">
        <f>#REF!</f>
        <v>#REF!</v>
      </c>
    </row>
    <row r="415" spans="1:10" s="470" customFormat="1" ht="25.5" outlineLevel="1">
      <c r="A415" s="422" t="s">
        <v>754</v>
      </c>
      <c r="B415" s="429">
        <v>100867</v>
      </c>
      <c r="C415" s="366" t="s">
        <v>918</v>
      </c>
      <c r="D415" s="367" t="s">
        <v>1201</v>
      </c>
      <c r="E415" s="368" t="s">
        <v>110</v>
      </c>
      <c r="F415" s="410">
        <v>6</v>
      </c>
      <c r="G415" s="464"/>
      <c r="H415" s="4">
        <f t="shared" si="44"/>
        <v>0</v>
      </c>
      <c r="I415" s="412" t="e">
        <f t="shared" si="45"/>
        <v>#DIV/0!</v>
      </c>
      <c r="J415" s="371" t="e">
        <f>#REF!</f>
        <v>#REF!</v>
      </c>
    </row>
    <row r="416" spans="1:10" s="470" customFormat="1" ht="25.5" outlineLevel="1">
      <c r="A416" s="422" t="s">
        <v>755</v>
      </c>
      <c r="B416" s="429">
        <v>100866</v>
      </c>
      <c r="C416" s="366" t="s">
        <v>918</v>
      </c>
      <c r="D416" s="367" t="s">
        <v>1015</v>
      </c>
      <c r="E416" s="368" t="s">
        <v>110</v>
      </c>
      <c r="F416" s="410">
        <v>14</v>
      </c>
      <c r="G416" s="464"/>
      <c r="H416" s="4">
        <f t="shared" si="44"/>
        <v>0</v>
      </c>
      <c r="I416" s="412" t="e">
        <f t="shared" si="45"/>
        <v>#DIV/0!</v>
      </c>
      <c r="J416" s="371" t="e">
        <f>#REF!</f>
        <v>#REF!</v>
      </c>
    </row>
    <row r="417" spans="1:10" s="470" customFormat="1" ht="26.25" outlineLevel="1" thickBot="1">
      <c r="A417" s="422" t="s">
        <v>756</v>
      </c>
      <c r="B417" s="429">
        <v>100875</v>
      </c>
      <c r="C417" s="366" t="s">
        <v>918</v>
      </c>
      <c r="D417" s="367" t="s">
        <v>1202</v>
      </c>
      <c r="E417" s="368" t="s">
        <v>110</v>
      </c>
      <c r="F417" s="410">
        <v>1</v>
      </c>
      <c r="G417" s="464"/>
      <c r="H417" s="4">
        <f t="shared" si="44"/>
        <v>0</v>
      </c>
      <c r="I417" s="412" t="e">
        <f t="shared" si="45"/>
        <v>#DIV/0!</v>
      </c>
      <c r="J417" s="371" t="e">
        <f>#REF!</f>
        <v>#REF!</v>
      </c>
    </row>
    <row r="418" spans="1:10" s="15" customFormat="1" ht="15.75" thickBot="1">
      <c r="A418" s="496">
        <v>12</v>
      </c>
      <c r="B418" s="503"/>
      <c r="C418" s="356"/>
      <c r="D418" s="357" t="s">
        <v>758</v>
      </c>
      <c r="E418" s="358">
        <f>ROUND(SUM(E419),2)</f>
        <v>0</v>
      </c>
      <c r="F418" s="358"/>
      <c r="G418" s="358"/>
      <c r="H418" s="359"/>
      <c r="I418" s="360" t="e">
        <f>E418/$G$612</f>
        <v>#DIV/0!</v>
      </c>
      <c r="J418" s="361" t="e">
        <f>#REF!</f>
        <v>#REF!</v>
      </c>
    </row>
    <row r="419" spans="1:10" s="468" customFormat="1" ht="12.75" outlineLevel="1">
      <c r="A419" s="500" t="s">
        <v>156</v>
      </c>
      <c r="B419" s="501"/>
      <c r="C419" s="362"/>
      <c r="D419" s="363" t="s">
        <v>758</v>
      </c>
      <c r="E419" s="364">
        <f>SUM(H420:H427)</f>
        <v>0</v>
      </c>
      <c r="F419" s="364"/>
      <c r="G419" s="364"/>
      <c r="H419" s="364"/>
      <c r="I419" s="365" t="e">
        <f>E419/$G$612</f>
        <v>#DIV/0!</v>
      </c>
      <c r="J419" s="371" t="e">
        <f>#REF!</f>
        <v>#REF!</v>
      </c>
    </row>
    <row r="420" spans="1:10" s="470" customFormat="1" ht="12.75" outlineLevel="1">
      <c r="A420" s="422" t="s">
        <v>157</v>
      </c>
      <c r="B420" s="429" t="s">
        <v>386</v>
      </c>
      <c r="C420" s="366" t="s">
        <v>920</v>
      </c>
      <c r="D420" s="367" t="s">
        <v>1203</v>
      </c>
      <c r="E420" s="368" t="s">
        <v>110</v>
      </c>
      <c r="F420" s="410">
        <v>1</v>
      </c>
      <c r="G420" s="464"/>
      <c r="H420" s="4">
        <f aca="true" t="shared" si="46" ref="H420:H427">ROUND(_xlfn.IFERROR(F420*G420," - "),2)</f>
        <v>0</v>
      </c>
      <c r="I420" s="412" t="e">
        <f aca="true" t="shared" si="47" ref="I420:I427">H420/$G$612</f>
        <v>#DIV/0!</v>
      </c>
      <c r="J420" s="371" t="e">
        <f>#REF!</f>
        <v>#REF!</v>
      </c>
    </row>
    <row r="421" spans="1:10" s="14" customFormat="1" ht="38.25" outlineLevel="1">
      <c r="A421" s="422" t="s">
        <v>158</v>
      </c>
      <c r="B421" s="429">
        <v>92688</v>
      </c>
      <c r="C421" s="366" t="s">
        <v>918</v>
      </c>
      <c r="D421" s="367" t="s">
        <v>1204</v>
      </c>
      <c r="E421" s="368" t="s">
        <v>954</v>
      </c>
      <c r="F421" s="410">
        <v>45.8</v>
      </c>
      <c r="G421" s="464"/>
      <c r="H421" s="4">
        <f t="shared" si="46"/>
        <v>0</v>
      </c>
      <c r="I421" s="412" t="e">
        <f t="shared" si="47"/>
        <v>#DIV/0!</v>
      </c>
      <c r="J421" s="371" t="e">
        <f>#REF!</f>
        <v>#REF!</v>
      </c>
    </row>
    <row r="422" spans="1:10" s="470" customFormat="1" ht="12.75" outlineLevel="1">
      <c r="A422" s="422" t="s">
        <v>672</v>
      </c>
      <c r="B422" s="429" t="s">
        <v>103</v>
      </c>
      <c r="C422" s="366" t="s">
        <v>920</v>
      </c>
      <c r="D422" s="367" t="s">
        <v>1205</v>
      </c>
      <c r="E422" s="368" t="s">
        <v>954</v>
      </c>
      <c r="F422" s="410">
        <v>45.8</v>
      </c>
      <c r="G422" s="464"/>
      <c r="H422" s="4">
        <f t="shared" si="46"/>
        <v>0</v>
      </c>
      <c r="I422" s="412" t="e">
        <f t="shared" si="47"/>
        <v>#DIV/0!</v>
      </c>
      <c r="J422" s="371" t="e">
        <f>#REF!</f>
        <v>#REF!</v>
      </c>
    </row>
    <row r="423" spans="1:10" s="470" customFormat="1" ht="12.75" outlineLevel="1">
      <c r="A423" s="422" t="s">
        <v>673</v>
      </c>
      <c r="B423" s="429" t="s">
        <v>105</v>
      </c>
      <c r="C423" s="366" t="s">
        <v>920</v>
      </c>
      <c r="D423" s="367" t="s">
        <v>1206</v>
      </c>
      <c r="E423" s="368" t="s">
        <v>954</v>
      </c>
      <c r="F423" s="410">
        <v>45.8</v>
      </c>
      <c r="G423" s="464"/>
      <c r="H423" s="4">
        <f t="shared" si="46"/>
        <v>0</v>
      </c>
      <c r="I423" s="412" t="e">
        <f t="shared" si="47"/>
        <v>#DIV/0!</v>
      </c>
      <c r="J423" s="371" t="e">
        <f>#REF!</f>
        <v>#REF!</v>
      </c>
    </row>
    <row r="424" spans="1:10" s="470" customFormat="1" ht="25.5" outlineLevel="1">
      <c r="A424" s="422" t="s">
        <v>674</v>
      </c>
      <c r="B424" s="429" t="s">
        <v>323</v>
      </c>
      <c r="C424" s="366" t="s">
        <v>919</v>
      </c>
      <c r="D424" s="367" t="s">
        <v>1207</v>
      </c>
      <c r="E424" s="368" t="s">
        <v>110</v>
      </c>
      <c r="F424" s="410">
        <v>1</v>
      </c>
      <c r="G424" s="464"/>
      <c r="H424" s="4">
        <f t="shared" si="46"/>
        <v>0</v>
      </c>
      <c r="I424" s="412" t="e">
        <f t="shared" si="47"/>
        <v>#DIV/0!</v>
      </c>
      <c r="J424" s="371" t="e">
        <f>#REF!</f>
        <v>#REF!</v>
      </c>
    </row>
    <row r="425" spans="1:10" s="470" customFormat="1" ht="25.5" outlineLevel="1">
      <c r="A425" s="422" t="s">
        <v>675</v>
      </c>
      <c r="B425" s="429" t="s">
        <v>324</v>
      </c>
      <c r="C425" s="366" t="s">
        <v>919</v>
      </c>
      <c r="D425" s="367" t="s">
        <v>1208</v>
      </c>
      <c r="E425" s="368" t="s">
        <v>110</v>
      </c>
      <c r="F425" s="410">
        <v>2</v>
      </c>
      <c r="G425" s="464"/>
      <c r="H425" s="4">
        <f t="shared" si="46"/>
        <v>0</v>
      </c>
      <c r="I425" s="412" t="e">
        <f t="shared" si="47"/>
        <v>#DIV/0!</v>
      </c>
      <c r="J425" s="371" t="e">
        <f>#REF!</f>
        <v>#REF!</v>
      </c>
    </row>
    <row r="426" spans="1:10" s="470" customFormat="1" ht="38.25" outlineLevel="1">
      <c r="A426" s="422" t="s">
        <v>676</v>
      </c>
      <c r="B426" s="429" t="s">
        <v>345</v>
      </c>
      <c r="C426" s="366" t="s">
        <v>919</v>
      </c>
      <c r="D426" s="379" t="s">
        <v>759</v>
      </c>
      <c r="E426" s="368" t="s">
        <v>110</v>
      </c>
      <c r="F426" s="410">
        <v>1</v>
      </c>
      <c r="G426" s="464"/>
      <c r="H426" s="4">
        <f t="shared" si="46"/>
        <v>0</v>
      </c>
      <c r="I426" s="412" t="e">
        <f t="shared" si="47"/>
        <v>#DIV/0!</v>
      </c>
      <c r="J426" s="371" t="e">
        <f>#REF!</f>
        <v>#REF!</v>
      </c>
    </row>
    <row r="427" spans="1:10" s="470" customFormat="1" ht="39" outlineLevel="1" thickBot="1">
      <c r="A427" s="422" t="s">
        <v>677</v>
      </c>
      <c r="B427" s="429" t="s">
        <v>345</v>
      </c>
      <c r="C427" s="389" t="s">
        <v>919</v>
      </c>
      <c r="D427" s="438" t="s">
        <v>760</v>
      </c>
      <c r="E427" s="391" t="s">
        <v>110</v>
      </c>
      <c r="F427" s="410">
        <v>1</v>
      </c>
      <c r="G427" s="464"/>
      <c r="H427" s="4">
        <f t="shared" si="46"/>
        <v>0</v>
      </c>
      <c r="I427" s="437" t="e">
        <f t="shared" si="47"/>
        <v>#DIV/0!</v>
      </c>
      <c r="J427" s="371" t="e">
        <f>#REF!</f>
        <v>#REF!</v>
      </c>
    </row>
    <row r="428" spans="1:10" s="15" customFormat="1" ht="15.75" thickBot="1">
      <c r="A428" s="496">
        <v>13</v>
      </c>
      <c r="B428" s="503"/>
      <c r="C428" s="356"/>
      <c r="D428" s="357" t="s">
        <v>761</v>
      </c>
      <c r="E428" s="358">
        <f>ROUND(SUM(E429),2)</f>
        <v>0</v>
      </c>
      <c r="F428" s="358"/>
      <c r="G428" s="358"/>
      <c r="H428" s="359"/>
      <c r="I428" s="360" t="e">
        <f>E428/$G$612</f>
        <v>#DIV/0!</v>
      </c>
      <c r="J428" s="361" t="e">
        <f>#REF!</f>
        <v>#REF!</v>
      </c>
    </row>
    <row r="429" spans="1:10" s="468" customFormat="1" ht="12.75" outlineLevel="1">
      <c r="A429" s="500" t="s">
        <v>159</v>
      </c>
      <c r="B429" s="501"/>
      <c r="C429" s="362"/>
      <c r="D429" s="363" t="s">
        <v>761</v>
      </c>
      <c r="E429" s="364">
        <f>SUM(H430:H447)</f>
        <v>0</v>
      </c>
      <c r="F429" s="364"/>
      <c r="G429" s="364"/>
      <c r="H429" s="364"/>
      <c r="I429" s="365" t="e">
        <f>E429/$G$612</f>
        <v>#DIV/0!</v>
      </c>
      <c r="J429" s="371" t="e">
        <f>#REF!</f>
        <v>#REF!</v>
      </c>
    </row>
    <row r="430" spans="1:10" s="469" customFormat="1" ht="12.75" outlineLevel="1">
      <c r="A430" s="422" t="s">
        <v>160</v>
      </c>
      <c r="B430" s="434" t="s">
        <v>331</v>
      </c>
      <c r="C430" s="366" t="s">
        <v>919</v>
      </c>
      <c r="D430" s="367" t="s">
        <v>1209</v>
      </c>
      <c r="E430" s="368" t="s">
        <v>110</v>
      </c>
      <c r="F430" s="410">
        <v>8</v>
      </c>
      <c r="G430" s="464"/>
      <c r="H430" s="4">
        <f aca="true" t="shared" si="48" ref="H430:H447">ROUND(_xlfn.IFERROR(F430*G430," - "),2)</f>
        <v>0</v>
      </c>
      <c r="I430" s="383" t="e">
        <f aca="true" t="shared" si="49" ref="I430:I447">H430/$G$612</f>
        <v>#DIV/0!</v>
      </c>
      <c r="J430" s="371" t="e">
        <f>#REF!</f>
        <v>#REF!</v>
      </c>
    </row>
    <row r="431" spans="1:10" ht="12.75" outlineLevel="1">
      <c r="A431" s="422" t="s">
        <v>161</v>
      </c>
      <c r="B431" s="429" t="s">
        <v>332</v>
      </c>
      <c r="C431" s="366" t="s">
        <v>919</v>
      </c>
      <c r="D431" s="367" t="s">
        <v>1210</v>
      </c>
      <c r="E431" s="368" t="s">
        <v>110</v>
      </c>
      <c r="F431" s="410">
        <v>2</v>
      </c>
      <c r="G431" s="464"/>
      <c r="H431" s="4">
        <f t="shared" si="48"/>
        <v>0</v>
      </c>
      <c r="I431" s="412" t="e">
        <f t="shared" si="49"/>
        <v>#DIV/0!</v>
      </c>
      <c r="J431" s="371" t="e">
        <f>#REF!</f>
        <v>#REF!</v>
      </c>
    </row>
    <row r="432" spans="1:10" s="14" customFormat="1" ht="38.25" outlineLevel="1">
      <c r="A432" s="422" t="s">
        <v>232</v>
      </c>
      <c r="B432" s="429">
        <v>92353</v>
      </c>
      <c r="C432" s="366" t="s">
        <v>918</v>
      </c>
      <c r="D432" s="367" t="s">
        <v>1211</v>
      </c>
      <c r="E432" s="368" t="s">
        <v>110</v>
      </c>
      <c r="F432" s="410">
        <v>10</v>
      </c>
      <c r="G432" s="464"/>
      <c r="H432" s="4">
        <f t="shared" si="48"/>
        <v>0</v>
      </c>
      <c r="I432" s="412" t="e">
        <f t="shared" si="49"/>
        <v>#DIV/0!</v>
      </c>
      <c r="J432" s="371" t="e">
        <f>#REF!</f>
        <v>#REF!</v>
      </c>
    </row>
    <row r="433" spans="1:10" s="470" customFormat="1" ht="38.25" outlineLevel="1">
      <c r="A433" s="422" t="s">
        <v>162</v>
      </c>
      <c r="B433" s="429">
        <v>92377</v>
      </c>
      <c r="C433" s="366" t="s">
        <v>918</v>
      </c>
      <c r="D433" s="367" t="s">
        <v>1212</v>
      </c>
      <c r="E433" s="368" t="s">
        <v>110</v>
      </c>
      <c r="F433" s="410">
        <v>2</v>
      </c>
      <c r="G433" s="464"/>
      <c r="H433" s="4">
        <f t="shared" si="48"/>
        <v>0</v>
      </c>
      <c r="I433" s="412" t="e">
        <f t="shared" si="49"/>
        <v>#DIV/0!</v>
      </c>
      <c r="J433" s="371" t="e">
        <f>#REF!</f>
        <v>#REF!</v>
      </c>
    </row>
    <row r="434" spans="1:10" s="470" customFormat="1" ht="38.25" outlineLevel="1">
      <c r="A434" s="422" t="s">
        <v>762</v>
      </c>
      <c r="B434" s="429">
        <v>92642</v>
      </c>
      <c r="C434" s="366" t="s">
        <v>918</v>
      </c>
      <c r="D434" s="367" t="s">
        <v>1213</v>
      </c>
      <c r="E434" s="368" t="s">
        <v>110</v>
      </c>
      <c r="F434" s="410">
        <v>4</v>
      </c>
      <c r="G434" s="464"/>
      <c r="H434" s="4">
        <f t="shared" si="48"/>
        <v>0</v>
      </c>
      <c r="I434" s="412" t="e">
        <f t="shared" si="49"/>
        <v>#DIV/0!</v>
      </c>
      <c r="J434" s="371" t="e">
        <f>#REF!</f>
        <v>#REF!</v>
      </c>
    </row>
    <row r="435" spans="1:10" s="470" customFormat="1" ht="38.25" outlineLevel="1">
      <c r="A435" s="422" t="s">
        <v>763</v>
      </c>
      <c r="B435" s="429">
        <v>92367</v>
      </c>
      <c r="C435" s="366" t="s">
        <v>918</v>
      </c>
      <c r="D435" s="367" t="s">
        <v>1214</v>
      </c>
      <c r="E435" s="368" t="s">
        <v>954</v>
      </c>
      <c r="F435" s="410">
        <v>65</v>
      </c>
      <c r="G435" s="464"/>
      <c r="H435" s="4">
        <f t="shared" si="48"/>
        <v>0</v>
      </c>
      <c r="I435" s="412" t="e">
        <f t="shared" si="49"/>
        <v>#DIV/0!</v>
      </c>
      <c r="J435" s="371" t="e">
        <f>#REF!</f>
        <v>#REF!</v>
      </c>
    </row>
    <row r="436" spans="1:10" s="470" customFormat="1" ht="51" outlineLevel="1">
      <c r="A436" s="422" t="s">
        <v>764</v>
      </c>
      <c r="B436" s="429">
        <v>96765</v>
      </c>
      <c r="C436" s="366" t="s">
        <v>918</v>
      </c>
      <c r="D436" s="367" t="s">
        <v>1215</v>
      </c>
      <c r="E436" s="368" t="s">
        <v>110</v>
      </c>
      <c r="F436" s="410">
        <v>2</v>
      </c>
      <c r="G436" s="464"/>
      <c r="H436" s="4">
        <f t="shared" si="48"/>
        <v>0</v>
      </c>
      <c r="I436" s="412" t="e">
        <f t="shared" si="49"/>
        <v>#DIV/0!</v>
      </c>
      <c r="J436" s="371" t="e">
        <f>#REF!</f>
        <v>#REF!</v>
      </c>
    </row>
    <row r="437" spans="1:10" s="470" customFormat="1" ht="25.5" outlineLevel="1">
      <c r="A437" s="422" t="s">
        <v>765</v>
      </c>
      <c r="B437" s="429" t="s">
        <v>326</v>
      </c>
      <c r="C437" s="366" t="s">
        <v>919</v>
      </c>
      <c r="D437" s="367" t="s">
        <v>1216</v>
      </c>
      <c r="E437" s="368" t="s">
        <v>110</v>
      </c>
      <c r="F437" s="410">
        <v>1</v>
      </c>
      <c r="G437" s="464"/>
      <c r="H437" s="4">
        <f t="shared" si="48"/>
        <v>0</v>
      </c>
      <c r="I437" s="412" t="e">
        <f t="shared" si="49"/>
        <v>#DIV/0!</v>
      </c>
      <c r="J437" s="371" t="e">
        <f>#REF!</f>
        <v>#REF!</v>
      </c>
    </row>
    <row r="438" spans="1:10" s="470" customFormat="1" ht="25.5" outlineLevel="1">
      <c r="A438" s="422" t="s">
        <v>766</v>
      </c>
      <c r="B438" s="436">
        <v>94499</v>
      </c>
      <c r="C438" s="366" t="s">
        <v>918</v>
      </c>
      <c r="D438" s="367" t="s">
        <v>1217</v>
      </c>
      <c r="E438" s="368" t="s">
        <v>110</v>
      </c>
      <c r="F438" s="410">
        <v>5</v>
      </c>
      <c r="G438" s="464"/>
      <c r="H438" s="4">
        <f t="shared" si="48"/>
        <v>0</v>
      </c>
      <c r="I438" s="437" t="e">
        <f t="shared" si="49"/>
        <v>#DIV/0!</v>
      </c>
      <c r="J438" s="371" t="e">
        <f>#REF!</f>
        <v>#REF!</v>
      </c>
    </row>
    <row r="439" spans="1:10" s="469" customFormat="1" ht="25.5" outlineLevel="1">
      <c r="A439" s="422" t="s">
        <v>767</v>
      </c>
      <c r="B439" s="434">
        <v>99632</v>
      </c>
      <c r="C439" s="366" t="s">
        <v>918</v>
      </c>
      <c r="D439" s="367" t="s">
        <v>1218</v>
      </c>
      <c r="E439" s="368" t="s">
        <v>110</v>
      </c>
      <c r="F439" s="410">
        <v>3</v>
      </c>
      <c r="G439" s="464"/>
      <c r="H439" s="4">
        <f t="shared" si="48"/>
        <v>0</v>
      </c>
      <c r="I439" s="383" t="e">
        <f t="shared" si="49"/>
        <v>#DIV/0!</v>
      </c>
      <c r="J439" s="371" t="e">
        <f>#REF!</f>
        <v>#REF!</v>
      </c>
    </row>
    <row r="440" spans="1:10" ht="38.25" outlineLevel="1">
      <c r="A440" s="422" t="s">
        <v>768</v>
      </c>
      <c r="B440" s="429">
        <v>92896</v>
      </c>
      <c r="C440" s="366" t="s">
        <v>918</v>
      </c>
      <c r="D440" s="367" t="s">
        <v>1219</v>
      </c>
      <c r="E440" s="368" t="s">
        <v>110</v>
      </c>
      <c r="F440" s="410">
        <v>4</v>
      </c>
      <c r="G440" s="464"/>
      <c r="H440" s="4">
        <f t="shared" si="48"/>
        <v>0</v>
      </c>
      <c r="I440" s="412" t="e">
        <f t="shared" si="49"/>
        <v>#DIV/0!</v>
      </c>
      <c r="J440" s="371" t="e">
        <f>#REF!</f>
        <v>#REF!</v>
      </c>
    </row>
    <row r="441" spans="1:10" s="14" customFormat="1" ht="25.5" outlineLevel="1">
      <c r="A441" s="422" t="s">
        <v>769</v>
      </c>
      <c r="B441" s="429">
        <v>97599</v>
      </c>
      <c r="C441" s="366" t="s">
        <v>918</v>
      </c>
      <c r="D441" s="367" t="s">
        <v>1220</v>
      </c>
      <c r="E441" s="368" t="s">
        <v>110</v>
      </c>
      <c r="F441" s="410">
        <v>57</v>
      </c>
      <c r="G441" s="464"/>
      <c r="H441" s="4">
        <f t="shared" si="48"/>
        <v>0</v>
      </c>
      <c r="I441" s="412" t="e">
        <f t="shared" si="49"/>
        <v>#DIV/0!</v>
      </c>
      <c r="J441" s="371" t="e">
        <f>#REF!</f>
        <v>#REF!</v>
      </c>
    </row>
    <row r="442" spans="1:10" s="470" customFormat="1" ht="12.75" outlineLevel="1">
      <c r="A442" s="422" t="s">
        <v>770</v>
      </c>
      <c r="B442" s="429" t="s">
        <v>410</v>
      </c>
      <c r="C442" s="366" t="s">
        <v>919</v>
      </c>
      <c r="D442" s="367" t="s">
        <v>1221</v>
      </c>
      <c r="E442" s="368" t="s">
        <v>441</v>
      </c>
      <c r="F442" s="410">
        <v>12</v>
      </c>
      <c r="G442" s="464"/>
      <c r="H442" s="4">
        <f t="shared" si="48"/>
        <v>0</v>
      </c>
      <c r="I442" s="412" t="e">
        <f t="shared" si="49"/>
        <v>#DIV/0!</v>
      </c>
      <c r="J442" s="371" t="e">
        <f>#REF!</f>
        <v>#REF!</v>
      </c>
    </row>
    <row r="443" spans="1:10" s="470" customFormat="1" ht="25.5" outlineLevel="1">
      <c r="A443" s="422" t="s">
        <v>771</v>
      </c>
      <c r="B443" s="429">
        <v>102118</v>
      </c>
      <c r="C443" s="366" t="s">
        <v>918</v>
      </c>
      <c r="D443" s="367" t="s">
        <v>1222</v>
      </c>
      <c r="E443" s="368" t="s">
        <v>110</v>
      </c>
      <c r="F443" s="410">
        <v>2</v>
      </c>
      <c r="G443" s="464"/>
      <c r="H443" s="4">
        <f t="shared" si="48"/>
        <v>0</v>
      </c>
      <c r="I443" s="412" t="e">
        <f t="shared" si="49"/>
        <v>#DIV/0!</v>
      </c>
      <c r="J443" s="371" t="e">
        <f>#REF!</f>
        <v>#REF!</v>
      </c>
    </row>
    <row r="444" spans="1:10" s="470" customFormat="1" ht="25.5" outlineLevel="1">
      <c r="A444" s="422" t="s">
        <v>772</v>
      </c>
      <c r="B444" s="429" t="s">
        <v>330</v>
      </c>
      <c r="C444" s="366" t="s">
        <v>919</v>
      </c>
      <c r="D444" s="367" t="s">
        <v>1223</v>
      </c>
      <c r="E444" s="368" t="s">
        <v>110</v>
      </c>
      <c r="F444" s="410">
        <v>1</v>
      </c>
      <c r="G444" s="464"/>
      <c r="H444" s="4">
        <f t="shared" si="48"/>
        <v>0</v>
      </c>
      <c r="I444" s="412" t="e">
        <f t="shared" si="49"/>
        <v>#DIV/0!</v>
      </c>
      <c r="J444" s="371" t="e">
        <f>#REF!</f>
        <v>#REF!</v>
      </c>
    </row>
    <row r="445" spans="1:10" s="470" customFormat="1" ht="12.75" outlineLevel="1">
      <c r="A445" s="422" t="s">
        <v>773</v>
      </c>
      <c r="B445" s="429" t="s">
        <v>328</v>
      </c>
      <c r="C445" s="366" t="s">
        <v>919</v>
      </c>
      <c r="D445" s="367" t="s">
        <v>1224</v>
      </c>
      <c r="E445" s="368" t="s">
        <v>110</v>
      </c>
      <c r="F445" s="410">
        <v>43</v>
      </c>
      <c r="G445" s="464"/>
      <c r="H445" s="4">
        <f t="shared" si="48"/>
        <v>0</v>
      </c>
      <c r="I445" s="412" t="e">
        <f t="shared" si="49"/>
        <v>#DIV/0!</v>
      </c>
      <c r="J445" s="371" t="e">
        <f>#REF!</f>
        <v>#REF!</v>
      </c>
    </row>
    <row r="446" spans="1:10" s="470" customFormat="1" ht="12.75" outlineLevel="1">
      <c r="A446" s="422" t="s">
        <v>774</v>
      </c>
      <c r="B446" s="429" t="s">
        <v>329</v>
      </c>
      <c r="C446" s="366" t="s">
        <v>919</v>
      </c>
      <c r="D446" s="367" t="s">
        <v>1225</v>
      </c>
      <c r="E446" s="368" t="s">
        <v>110</v>
      </c>
      <c r="F446" s="410">
        <v>43</v>
      </c>
      <c r="G446" s="464"/>
      <c r="H446" s="4">
        <f t="shared" si="48"/>
        <v>0</v>
      </c>
      <c r="I446" s="412" t="e">
        <f t="shared" si="49"/>
        <v>#DIV/0!</v>
      </c>
      <c r="J446" s="371" t="e">
        <f>#REF!</f>
        <v>#REF!</v>
      </c>
    </row>
    <row r="447" spans="1:10" s="470" customFormat="1" ht="39" outlineLevel="1" thickBot="1">
      <c r="A447" s="422" t="s">
        <v>775</v>
      </c>
      <c r="B447" s="436" t="s">
        <v>345</v>
      </c>
      <c r="C447" s="389" t="s">
        <v>919</v>
      </c>
      <c r="D447" s="390" t="s">
        <v>1226</v>
      </c>
      <c r="E447" s="391" t="s">
        <v>110</v>
      </c>
      <c r="F447" s="410">
        <v>43</v>
      </c>
      <c r="G447" s="464"/>
      <c r="H447" s="4">
        <f t="shared" si="48"/>
        <v>0</v>
      </c>
      <c r="I447" s="437" t="e">
        <f t="shared" si="49"/>
        <v>#DIV/0!</v>
      </c>
      <c r="J447" s="371" t="e">
        <f>#REF!</f>
        <v>#REF!</v>
      </c>
    </row>
    <row r="448" spans="1:10" s="15" customFormat="1" ht="15.75" thickBot="1">
      <c r="A448" s="496">
        <v>14</v>
      </c>
      <c r="B448" s="503"/>
      <c r="C448" s="356"/>
      <c r="D448" s="357" t="s">
        <v>116</v>
      </c>
      <c r="E448" s="358">
        <f>ROUND(SUM(E449+E454+E472+E484+E494+E497+E521),2)</f>
        <v>0</v>
      </c>
      <c r="F448" s="358"/>
      <c r="G448" s="358"/>
      <c r="H448" s="359"/>
      <c r="I448" s="360" t="e">
        <f>E448/$G$612</f>
        <v>#DIV/0!</v>
      </c>
      <c r="J448" s="361" t="e">
        <f>#REF!</f>
        <v>#REF!</v>
      </c>
    </row>
    <row r="449" spans="1:10" s="468" customFormat="1" ht="12.75" outlineLevel="1">
      <c r="A449" s="500" t="s">
        <v>166</v>
      </c>
      <c r="B449" s="501"/>
      <c r="C449" s="362"/>
      <c r="D449" s="363" t="s">
        <v>776</v>
      </c>
      <c r="E449" s="364">
        <f>SUM(H450:H453)</f>
        <v>0</v>
      </c>
      <c r="F449" s="364"/>
      <c r="G449" s="364"/>
      <c r="H449" s="364"/>
      <c r="I449" s="365" t="e">
        <f>E449/$G$612</f>
        <v>#DIV/0!</v>
      </c>
      <c r="J449" s="371" t="e">
        <f>#REF!</f>
        <v>#REF!</v>
      </c>
    </row>
    <row r="450" spans="1:10" s="469" customFormat="1" ht="38.25" outlineLevel="1">
      <c r="A450" s="422" t="s">
        <v>167</v>
      </c>
      <c r="B450" s="434">
        <v>101875</v>
      </c>
      <c r="C450" s="366" t="s">
        <v>918</v>
      </c>
      <c r="D450" s="367" t="s">
        <v>1227</v>
      </c>
      <c r="E450" s="368" t="s">
        <v>110</v>
      </c>
      <c r="F450" s="410">
        <v>3</v>
      </c>
      <c r="G450" s="464"/>
      <c r="H450" s="4">
        <f>ROUND(_xlfn.IFERROR(F450*G450," - "),2)</f>
        <v>0</v>
      </c>
      <c r="I450" s="383" t="e">
        <f>H450/$G$612</f>
        <v>#DIV/0!</v>
      </c>
      <c r="J450" s="371" t="e">
        <f>#REF!</f>
        <v>#REF!</v>
      </c>
    </row>
    <row r="451" spans="1:10" ht="38.25" outlineLevel="1">
      <c r="A451" s="422" t="s">
        <v>168</v>
      </c>
      <c r="B451" s="429">
        <v>101883</v>
      </c>
      <c r="C451" s="366" t="s">
        <v>918</v>
      </c>
      <c r="D451" s="367" t="s">
        <v>1228</v>
      </c>
      <c r="E451" s="368" t="s">
        <v>110</v>
      </c>
      <c r="F451" s="410">
        <v>1</v>
      </c>
      <c r="G451" s="464"/>
      <c r="H451" s="4">
        <f>ROUND(_xlfn.IFERROR(F451*G451," - "),2)</f>
        <v>0</v>
      </c>
      <c r="I451" s="412" t="e">
        <f>H451/$G$612</f>
        <v>#DIV/0!</v>
      </c>
      <c r="J451" s="371" t="e">
        <f>#REF!</f>
        <v>#REF!</v>
      </c>
    </row>
    <row r="452" spans="1:10" s="14" customFormat="1" ht="38.25" outlineLevel="1">
      <c r="A452" s="422" t="s">
        <v>169</v>
      </c>
      <c r="B452" s="429">
        <v>101879</v>
      </c>
      <c r="C452" s="366" t="s">
        <v>918</v>
      </c>
      <c r="D452" s="367" t="s">
        <v>1229</v>
      </c>
      <c r="E452" s="368" t="s">
        <v>110</v>
      </c>
      <c r="F452" s="410">
        <v>4</v>
      </c>
      <c r="G452" s="464"/>
      <c r="H452" s="4">
        <f>ROUND(_xlfn.IFERROR(F452*G452," - "),2)</f>
        <v>0</v>
      </c>
      <c r="I452" s="412" t="e">
        <f>H452/$G$612</f>
        <v>#DIV/0!</v>
      </c>
      <c r="J452" s="371" t="e">
        <f>#REF!</f>
        <v>#REF!</v>
      </c>
    </row>
    <row r="453" spans="1:10" s="470" customFormat="1" ht="25.5" outlineLevel="1">
      <c r="A453" s="422" t="s">
        <v>777</v>
      </c>
      <c r="B453" s="429">
        <v>97359</v>
      </c>
      <c r="C453" s="366" t="s">
        <v>918</v>
      </c>
      <c r="D453" s="367" t="s">
        <v>1230</v>
      </c>
      <c r="E453" s="368" t="s">
        <v>110</v>
      </c>
      <c r="F453" s="410">
        <v>1</v>
      </c>
      <c r="G453" s="464"/>
      <c r="H453" s="4">
        <f>ROUND(_xlfn.IFERROR(F453*G453," - "),2)</f>
        <v>0</v>
      </c>
      <c r="I453" s="412" t="e">
        <f>H453/$G$612</f>
        <v>#DIV/0!</v>
      </c>
      <c r="J453" s="371" t="e">
        <f>#REF!</f>
        <v>#REF!</v>
      </c>
    </row>
    <row r="454" spans="1:10" s="14" customFormat="1" ht="12.75" outlineLevel="1">
      <c r="A454" s="494" t="s">
        <v>262</v>
      </c>
      <c r="B454" s="495"/>
      <c r="C454" s="373"/>
      <c r="D454" s="380" t="s">
        <v>370</v>
      </c>
      <c r="E454" s="375">
        <f>SUM(H455:H471)</f>
        <v>0</v>
      </c>
      <c r="F454" s="375"/>
      <c r="G454" s="375"/>
      <c r="H454" s="375"/>
      <c r="I454" s="376" t="e">
        <f>E454/$G$612</f>
        <v>#DIV/0!</v>
      </c>
      <c r="J454" s="371" t="e">
        <f>#REF!</f>
        <v>#REF!</v>
      </c>
    </row>
    <row r="455" spans="1:10" s="470" customFormat="1" ht="25.5" outlineLevel="1">
      <c r="A455" s="422" t="s">
        <v>778</v>
      </c>
      <c r="B455" s="429">
        <v>93653</v>
      </c>
      <c r="C455" s="366" t="s">
        <v>918</v>
      </c>
      <c r="D455" s="367" t="s">
        <v>1231</v>
      </c>
      <c r="E455" s="368" t="s">
        <v>110</v>
      </c>
      <c r="F455" s="410">
        <v>74</v>
      </c>
      <c r="G455" s="464"/>
      <c r="H455" s="4">
        <f aca="true" t="shared" si="50" ref="H455:H471">ROUND(_xlfn.IFERROR(F455*G455," - "),2)</f>
        <v>0</v>
      </c>
      <c r="I455" s="412" t="e">
        <f aca="true" t="shared" si="51" ref="I455:I471">H455/$G$612</f>
        <v>#DIV/0!</v>
      </c>
      <c r="J455" s="371" t="e">
        <f>#REF!</f>
        <v>#REF!</v>
      </c>
    </row>
    <row r="456" spans="1:10" s="470" customFormat="1" ht="25.5" outlineLevel="1">
      <c r="A456" s="422" t="s">
        <v>779</v>
      </c>
      <c r="B456" s="429">
        <v>93654</v>
      </c>
      <c r="C456" s="366" t="s">
        <v>918</v>
      </c>
      <c r="D456" s="367" t="s">
        <v>1232</v>
      </c>
      <c r="E456" s="368" t="s">
        <v>110</v>
      </c>
      <c r="F456" s="410">
        <v>4</v>
      </c>
      <c r="G456" s="464"/>
      <c r="H456" s="4">
        <f t="shared" si="50"/>
        <v>0</v>
      </c>
      <c r="I456" s="412" t="e">
        <f t="shared" si="51"/>
        <v>#DIV/0!</v>
      </c>
      <c r="J456" s="371" t="e">
        <f>#REF!</f>
        <v>#REF!</v>
      </c>
    </row>
    <row r="457" spans="1:10" s="470" customFormat="1" ht="25.5" outlineLevel="1">
      <c r="A457" s="422" t="s">
        <v>780</v>
      </c>
      <c r="B457" s="429">
        <v>93655</v>
      </c>
      <c r="C457" s="366" t="s">
        <v>918</v>
      </c>
      <c r="D457" s="367" t="s">
        <v>1233</v>
      </c>
      <c r="E457" s="368" t="s">
        <v>110</v>
      </c>
      <c r="F457" s="410">
        <v>23</v>
      </c>
      <c r="G457" s="464"/>
      <c r="H457" s="4">
        <f t="shared" si="50"/>
        <v>0</v>
      </c>
      <c r="I457" s="412" t="e">
        <f t="shared" si="51"/>
        <v>#DIV/0!</v>
      </c>
      <c r="J457" s="371" t="e">
        <f>#REF!</f>
        <v>#REF!</v>
      </c>
    </row>
    <row r="458" spans="1:10" s="470" customFormat="1" ht="25.5" outlineLevel="1">
      <c r="A458" s="422" t="s">
        <v>781</v>
      </c>
      <c r="B458" s="429">
        <v>93660</v>
      </c>
      <c r="C458" s="366" t="s">
        <v>918</v>
      </c>
      <c r="D458" s="367" t="s">
        <v>1234</v>
      </c>
      <c r="E458" s="368" t="s">
        <v>110</v>
      </c>
      <c r="F458" s="410">
        <v>6</v>
      </c>
      <c r="G458" s="464"/>
      <c r="H458" s="4">
        <f t="shared" si="50"/>
        <v>0</v>
      </c>
      <c r="I458" s="412" t="e">
        <f t="shared" si="51"/>
        <v>#DIV/0!</v>
      </c>
      <c r="J458" s="371" t="e">
        <f>#REF!</f>
        <v>#REF!</v>
      </c>
    </row>
    <row r="459" spans="1:10" s="470" customFormat="1" ht="25.5" outlineLevel="1">
      <c r="A459" s="422" t="s">
        <v>782</v>
      </c>
      <c r="B459" s="436">
        <v>93661</v>
      </c>
      <c r="C459" s="366" t="s">
        <v>918</v>
      </c>
      <c r="D459" s="367" t="s">
        <v>1235</v>
      </c>
      <c r="E459" s="368" t="s">
        <v>110</v>
      </c>
      <c r="F459" s="410">
        <v>1</v>
      </c>
      <c r="G459" s="464"/>
      <c r="H459" s="4">
        <f t="shared" si="50"/>
        <v>0</v>
      </c>
      <c r="I459" s="437" t="e">
        <f t="shared" si="51"/>
        <v>#DIV/0!</v>
      </c>
      <c r="J459" s="371" t="e">
        <f>#REF!</f>
        <v>#REF!</v>
      </c>
    </row>
    <row r="460" spans="1:10" s="469" customFormat="1" ht="25.5" outlineLevel="1">
      <c r="A460" s="422" t="s">
        <v>783</v>
      </c>
      <c r="B460" s="434">
        <v>93662</v>
      </c>
      <c r="C460" s="366" t="s">
        <v>918</v>
      </c>
      <c r="D460" s="367" t="s">
        <v>1236</v>
      </c>
      <c r="E460" s="368" t="s">
        <v>110</v>
      </c>
      <c r="F460" s="410">
        <v>2</v>
      </c>
      <c r="G460" s="464"/>
      <c r="H460" s="4">
        <f t="shared" si="50"/>
        <v>0</v>
      </c>
      <c r="I460" s="383" t="e">
        <f t="shared" si="51"/>
        <v>#DIV/0!</v>
      </c>
      <c r="J460" s="371" t="e">
        <f>#REF!</f>
        <v>#REF!</v>
      </c>
    </row>
    <row r="461" spans="1:10" ht="25.5" outlineLevel="1">
      <c r="A461" s="422" t="s">
        <v>784</v>
      </c>
      <c r="B461" s="429">
        <v>93664</v>
      </c>
      <c r="C461" s="366" t="s">
        <v>918</v>
      </c>
      <c r="D461" s="367" t="s">
        <v>1237</v>
      </c>
      <c r="E461" s="368" t="s">
        <v>110</v>
      </c>
      <c r="F461" s="410">
        <v>2</v>
      </c>
      <c r="G461" s="464"/>
      <c r="H461" s="4">
        <f t="shared" si="50"/>
        <v>0</v>
      </c>
      <c r="I461" s="412" t="e">
        <f t="shared" si="51"/>
        <v>#DIV/0!</v>
      </c>
      <c r="J461" s="371" t="e">
        <f>#REF!</f>
        <v>#REF!</v>
      </c>
    </row>
    <row r="462" spans="1:10" s="14" customFormat="1" ht="25.5" outlineLevel="1">
      <c r="A462" s="422" t="s">
        <v>785</v>
      </c>
      <c r="B462" s="429">
        <v>93665</v>
      </c>
      <c r="C462" s="366" t="s">
        <v>918</v>
      </c>
      <c r="D462" s="367" t="s">
        <v>1238</v>
      </c>
      <c r="E462" s="368" t="s">
        <v>110</v>
      </c>
      <c r="F462" s="410">
        <v>2</v>
      </c>
      <c r="G462" s="464"/>
      <c r="H462" s="4">
        <f t="shared" si="50"/>
        <v>0</v>
      </c>
      <c r="I462" s="412" t="e">
        <f t="shared" si="51"/>
        <v>#DIV/0!</v>
      </c>
      <c r="J462" s="371" t="e">
        <f>#REF!</f>
        <v>#REF!</v>
      </c>
    </row>
    <row r="463" spans="1:10" s="470" customFormat="1" ht="25.5" outlineLevel="1">
      <c r="A463" s="422" t="s">
        <v>786</v>
      </c>
      <c r="B463" s="429">
        <v>93670</v>
      </c>
      <c r="C463" s="366" t="s">
        <v>918</v>
      </c>
      <c r="D463" s="367" t="s">
        <v>1239</v>
      </c>
      <c r="E463" s="368" t="s">
        <v>110</v>
      </c>
      <c r="F463" s="410">
        <v>7</v>
      </c>
      <c r="G463" s="464"/>
      <c r="H463" s="4">
        <f t="shared" si="50"/>
        <v>0</v>
      </c>
      <c r="I463" s="412" t="e">
        <f t="shared" si="51"/>
        <v>#DIV/0!</v>
      </c>
      <c r="J463" s="371" t="e">
        <f>#REF!</f>
        <v>#REF!</v>
      </c>
    </row>
    <row r="464" spans="1:10" s="470" customFormat="1" ht="25.5" outlineLevel="1">
      <c r="A464" s="422" t="s">
        <v>787</v>
      </c>
      <c r="B464" s="429">
        <v>93671</v>
      </c>
      <c r="C464" s="366" t="s">
        <v>918</v>
      </c>
      <c r="D464" s="367" t="s">
        <v>1240</v>
      </c>
      <c r="E464" s="368" t="s">
        <v>110</v>
      </c>
      <c r="F464" s="410">
        <v>2</v>
      </c>
      <c r="G464" s="464"/>
      <c r="H464" s="4">
        <f t="shared" si="50"/>
        <v>0</v>
      </c>
      <c r="I464" s="412" t="e">
        <f t="shared" si="51"/>
        <v>#DIV/0!</v>
      </c>
      <c r="J464" s="371" t="e">
        <f>#REF!</f>
        <v>#REF!</v>
      </c>
    </row>
    <row r="465" spans="1:10" s="470" customFormat="1" ht="25.5" outlineLevel="1">
      <c r="A465" s="422" t="s">
        <v>788</v>
      </c>
      <c r="B465" s="429">
        <v>93673</v>
      </c>
      <c r="C465" s="366" t="s">
        <v>918</v>
      </c>
      <c r="D465" s="367" t="s">
        <v>1241</v>
      </c>
      <c r="E465" s="368" t="s">
        <v>110</v>
      </c>
      <c r="F465" s="410">
        <v>2</v>
      </c>
      <c r="G465" s="464"/>
      <c r="H465" s="4">
        <f t="shared" si="50"/>
        <v>0</v>
      </c>
      <c r="I465" s="412" t="e">
        <f t="shared" si="51"/>
        <v>#DIV/0!</v>
      </c>
      <c r="J465" s="371" t="e">
        <f>#REF!</f>
        <v>#REF!</v>
      </c>
    </row>
    <row r="466" spans="1:10" s="470" customFormat="1" ht="25.5" outlineLevel="1">
      <c r="A466" s="422" t="s">
        <v>789</v>
      </c>
      <c r="B466" s="429">
        <v>101895</v>
      </c>
      <c r="C466" s="366" t="s">
        <v>918</v>
      </c>
      <c r="D466" s="367" t="s">
        <v>1242</v>
      </c>
      <c r="E466" s="368" t="s">
        <v>110</v>
      </c>
      <c r="F466" s="410">
        <v>1</v>
      </c>
      <c r="G466" s="464"/>
      <c r="H466" s="4">
        <f t="shared" si="50"/>
        <v>0</v>
      </c>
      <c r="I466" s="412" t="e">
        <f t="shared" si="51"/>
        <v>#DIV/0!</v>
      </c>
      <c r="J466" s="371" t="e">
        <f>#REF!</f>
        <v>#REF!</v>
      </c>
    </row>
    <row r="467" spans="1:10" s="470" customFormat="1" ht="25.5" outlineLevel="1">
      <c r="A467" s="422" t="s">
        <v>790</v>
      </c>
      <c r="B467" s="429">
        <v>101896</v>
      </c>
      <c r="C467" s="366" t="s">
        <v>918</v>
      </c>
      <c r="D467" s="367" t="s">
        <v>1243</v>
      </c>
      <c r="E467" s="368" t="s">
        <v>110</v>
      </c>
      <c r="F467" s="410">
        <v>4</v>
      </c>
      <c r="G467" s="464"/>
      <c r="H467" s="4">
        <f t="shared" si="50"/>
        <v>0</v>
      </c>
      <c r="I467" s="412" t="e">
        <f t="shared" si="51"/>
        <v>#DIV/0!</v>
      </c>
      <c r="J467" s="371" t="e">
        <f>#REF!</f>
        <v>#REF!</v>
      </c>
    </row>
    <row r="468" spans="1:10" s="470" customFormat="1" ht="25.5" outlineLevel="1">
      <c r="A468" s="422" t="s">
        <v>791</v>
      </c>
      <c r="B468" s="436">
        <v>101898</v>
      </c>
      <c r="C468" s="366" t="s">
        <v>918</v>
      </c>
      <c r="D468" s="367" t="s">
        <v>1244</v>
      </c>
      <c r="E468" s="368" t="s">
        <v>110</v>
      </c>
      <c r="F468" s="410">
        <v>1</v>
      </c>
      <c r="G468" s="464"/>
      <c r="H468" s="4">
        <f t="shared" si="50"/>
        <v>0</v>
      </c>
      <c r="I468" s="437" t="e">
        <f t="shared" si="51"/>
        <v>#DIV/0!</v>
      </c>
      <c r="J468" s="371" t="e">
        <f>#REF!</f>
        <v>#REF!</v>
      </c>
    </row>
    <row r="469" spans="1:10" s="469" customFormat="1" ht="25.5" outlineLevel="1">
      <c r="A469" s="422" t="s">
        <v>792</v>
      </c>
      <c r="B469" s="434">
        <v>91981</v>
      </c>
      <c r="C469" s="366" t="s">
        <v>918</v>
      </c>
      <c r="D469" s="367" t="s">
        <v>1245</v>
      </c>
      <c r="E469" s="368" t="s">
        <v>110</v>
      </c>
      <c r="F469" s="410">
        <v>55</v>
      </c>
      <c r="G469" s="464"/>
      <c r="H469" s="4">
        <f t="shared" si="50"/>
        <v>0</v>
      </c>
      <c r="I469" s="383" t="e">
        <f t="shared" si="51"/>
        <v>#DIV/0!</v>
      </c>
      <c r="J469" s="371" t="e">
        <f>#REF!</f>
        <v>#REF!</v>
      </c>
    </row>
    <row r="470" spans="1:10" ht="38.25" outlineLevel="1">
      <c r="A470" s="422" t="s">
        <v>793</v>
      </c>
      <c r="B470" s="429" t="s">
        <v>406</v>
      </c>
      <c r="C470" s="366" t="s">
        <v>919</v>
      </c>
      <c r="D470" s="367" t="s">
        <v>1246</v>
      </c>
      <c r="E470" s="368" t="s">
        <v>110</v>
      </c>
      <c r="F470" s="410">
        <v>11</v>
      </c>
      <c r="G470" s="464"/>
      <c r="H470" s="4">
        <f t="shared" si="50"/>
        <v>0</v>
      </c>
      <c r="I470" s="412" t="e">
        <f t="shared" si="51"/>
        <v>#DIV/0!</v>
      </c>
      <c r="J470" s="371" t="e">
        <f>#REF!</f>
        <v>#REF!</v>
      </c>
    </row>
    <row r="471" spans="1:10" s="14" customFormat="1" ht="38.25" outlineLevel="1">
      <c r="A471" s="422" t="s">
        <v>794</v>
      </c>
      <c r="B471" s="429" t="s">
        <v>407</v>
      </c>
      <c r="C471" s="366" t="s">
        <v>919</v>
      </c>
      <c r="D471" s="367" t="s">
        <v>1247</v>
      </c>
      <c r="E471" s="368" t="s">
        <v>110</v>
      </c>
      <c r="F471" s="410">
        <v>12</v>
      </c>
      <c r="G471" s="464"/>
      <c r="H471" s="4">
        <f t="shared" si="50"/>
        <v>0</v>
      </c>
      <c r="I471" s="412" t="e">
        <f t="shared" si="51"/>
        <v>#DIV/0!</v>
      </c>
      <c r="J471" s="371" t="e">
        <f>#REF!</f>
        <v>#REF!</v>
      </c>
    </row>
    <row r="472" spans="1:10" s="14" customFormat="1" ht="12.75" outlineLevel="1">
      <c r="A472" s="494" t="s">
        <v>263</v>
      </c>
      <c r="B472" s="495"/>
      <c r="C472" s="373"/>
      <c r="D472" s="380" t="s">
        <v>806</v>
      </c>
      <c r="E472" s="375">
        <f>SUM(H473:H483)</f>
        <v>0</v>
      </c>
      <c r="F472" s="375"/>
      <c r="G472" s="375"/>
      <c r="H472" s="375"/>
      <c r="I472" s="376" t="e">
        <f>E472/$G$612</f>
        <v>#DIV/0!</v>
      </c>
      <c r="J472" s="371" t="e">
        <f>#REF!</f>
        <v>#REF!</v>
      </c>
    </row>
    <row r="473" spans="1:10" s="470" customFormat="1" ht="25.5" outlineLevel="1">
      <c r="A473" s="422" t="s">
        <v>795</v>
      </c>
      <c r="B473" s="429" t="s">
        <v>288</v>
      </c>
      <c r="C473" s="366" t="s">
        <v>919</v>
      </c>
      <c r="D473" s="367" t="s">
        <v>1248</v>
      </c>
      <c r="E473" s="368" t="s">
        <v>954</v>
      </c>
      <c r="F473" s="410">
        <v>943.15</v>
      </c>
      <c r="G473" s="464"/>
      <c r="H473" s="4">
        <f aca="true" t="shared" si="52" ref="H473:H483">ROUND(_xlfn.IFERROR(F473*G473," - "),2)</f>
        <v>0</v>
      </c>
      <c r="I473" s="412" t="e">
        <f aca="true" t="shared" si="53" ref="I473:I483">H473/$G$612</f>
        <v>#DIV/0!</v>
      </c>
      <c r="J473" s="371" t="e">
        <f>#REF!</f>
        <v>#REF!</v>
      </c>
    </row>
    <row r="474" spans="1:10" s="470" customFormat="1" ht="25.5" outlineLevel="1">
      <c r="A474" s="422" t="s">
        <v>796</v>
      </c>
      <c r="B474" s="429" t="s">
        <v>289</v>
      </c>
      <c r="C474" s="366" t="s">
        <v>919</v>
      </c>
      <c r="D474" s="367" t="s">
        <v>1249</v>
      </c>
      <c r="E474" s="368" t="s">
        <v>954</v>
      </c>
      <c r="F474" s="410">
        <v>4800</v>
      </c>
      <c r="G474" s="464"/>
      <c r="H474" s="4">
        <f t="shared" si="52"/>
        <v>0</v>
      </c>
      <c r="I474" s="412" t="e">
        <f t="shared" si="53"/>
        <v>#DIV/0!</v>
      </c>
      <c r="J474" s="371" t="e">
        <f>#REF!</f>
        <v>#REF!</v>
      </c>
    </row>
    <row r="475" spans="1:10" s="470" customFormat="1" ht="12.75" outlineLevel="1">
      <c r="A475" s="422" t="s">
        <v>797</v>
      </c>
      <c r="B475" s="429" t="s">
        <v>283</v>
      </c>
      <c r="C475" s="366" t="s">
        <v>919</v>
      </c>
      <c r="D475" s="367" t="s">
        <v>1250</v>
      </c>
      <c r="E475" s="368" t="s">
        <v>954</v>
      </c>
      <c r="F475" s="410">
        <v>13.9</v>
      </c>
      <c r="G475" s="464"/>
      <c r="H475" s="4">
        <f t="shared" si="52"/>
        <v>0</v>
      </c>
      <c r="I475" s="412" t="e">
        <f t="shared" si="53"/>
        <v>#DIV/0!</v>
      </c>
      <c r="J475" s="371" t="e">
        <f>#REF!</f>
        <v>#REF!</v>
      </c>
    </row>
    <row r="476" spans="1:10" s="470" customFormat="1" ht="12.75" outlineLevel="1">
      <c r="A476" s="422" t="s">
        <v>798</v>
      </c>
      <c r="B476" s="429" t="s">
        <v>284</v>
      </c>
      <c r="C476" s="366" t="s">
        <v>919</v>
      </c>
      <c r="D476" s="367" t="s">
        <v>1251</v>
      </c>
      <c r="E476" s="368" t="s">
        <v>954</v>
      </c>
      <c r="F476" s="410">
        <v>409.3</v>
      </c>
      <c r="G476" s="464"/>
      <c r="H476" s="4">
        <f t="shared" si="52"/>
        <v>0</v>
      </c>
      <c r="I476" s="412" t="e">
        <f t="shared" si="53"/>
        <v>#DIV/0!</v>
      </c>
      <c r="J476" s="371" t="e">
        <f>#REF!</f>
        <v>#REF!</v>
      </c>
    </row>
    <row r="477" spans="1:10" s="14" customFormat="1" ht="12.75" outlineLevel="1">
      <c r="A477" s="422" t="s">
        <v>799</v>
      </c>
      <c r="B477" s="429" t="s">
        <v>285</v>
      </c>
      <c r="C477" s="366" t="s">
        <v>919</v>
      </c>
      <c r="D477" s="367" t="s">
        <v>1252</v>
      </c>
      <c r="E477" s="368" t="s">
        <v>954</v>
      </c>
      <c r="F477" s="410">
        <v>45.1</v>
      </c>
      <c r="G477" s="464"/>
      <c r="H477" s="4">
        <f t="shared" si="52"/>
        <v>0</v>
      </c>
      <c r="I477" s="412" t="e">
        <f t="shared" si="53"/>
        <v>#DIV/0!</v>
      </c>
      <c r="J477" s="371" t="e">
        <f>#REF!</f>
        <v>#REF!</v>
      </c>
    </row>
    <row r="478" spans="1:10" s="470" customFormat="1" ht="12.75" outlineLevel="1">
      <c r="A478" s="422" t="s">
        <v>800</v>
      </c>
      <c r="B478" s="429" t="s">
        <v>287</v>
      </c>
      <c r="C478" s="366" t="s">
        <v>919</v>
      </c>
      <c r="D478" s="367" t="s">
        <v>1253</v>
      </c>
      <c r="E478" s="368" t="s">
        <v>954</v>
      </c>
      <c r="F478" s="410">
        <v>26.3</v>
      </c>
      <c r="G478" s="464"/>
      <c r="H478" s="4">
        <f t="shared" si="52"/>
        <v>0</v>
      </c>
      <c r="I478" s="412" t="e">
        <f t="shared" si="53"/>
        <v>#DIV/0!</v>
      </c>
      <c r="J478" s="371" t="e">
        <f>#REF!</f>
        <v>#REF!</v>
      </c>
    </row>
    <row r="479" spans="1:10" s="470" customFormat="1" ht="12.75" outlineLevel="1">
      <c r="A479" s="422" t="s">
        <v>801</v>
      </c>
      <c r="B479" s="429" t="s">
        <v>286</v>
      </c>
      <c r="C479" s="366" t="s">
        <v>919</v>
      </c>
      <c r="D479" s="367" t="s">
        <v>1254</v>
      </c>
      <c r="E479" s="368" t="s">
        <v>954</v>
      </c>
      <c r="F479" s="410">
        <v>40.6</v>
      </c>
      <c r="G479" s="464"/>
      <c r="H479" s="4">
        <f t="shared" si="52"/>
        <v>0</v>
      </c>
      <c r="I479" s="412" t="e">
        <f t="shared" si="53"/>
        <v>#DIV/0!</v>
      </c>
      <c r="J479" s="371" t="e">
        <f>#REF!</f>
        <v>#REF!</v>
      </c>
    </row>
    <row r="480" spans="1:10" s="470" customFormat="1" ht="25.5" outlineLevel="1">
      <c r="A480" s="422" t="s">
        <v>802</v>
      </c>
      <c r="B480" s="429" t="s">
        <v>294</v>
      </c>
      <c r="C480" s="366" t="s">
        <v>919</v>
      </c>
      <c r="D480" s="367" t="s">
        <v>1255</v>
      </c>
      <c r="E480" s="368" t="s">
        <v>110</v>
      </c>
      <c r="F480" s="410">
        <v>14</v>
      </c>
      <c r="G480" s="464"/>
      <c r="H480" s="4">
        <f t="shared" si="52"/>
        <v>0</v>
      </c>
      <c r="I480" s="412" t="e">
        <f t="shared" si="53"/>
        <v>#DIV/0!</v>
      </c>
      <c r="J480" s="371" t="e">
        <f>#REF!</f>
        <v>#REF!</v>
      </c>
    </row>
    <row r="481" spans="1:10" s="470" customFormat="1" ht="25.5" outlineLevel="1">
      <c r="A481" s="422" t="s">
        <v>803</v>
      </c>
      <c r="B481" s="429" t="s">
        <v>295</v>
      </c>
      <c r="C481" s="366" t="s">
        <v>919</v>
      </c>
      <c r="D481" s="367" t="s">
        <v>1256</v>
      </c>
      <c r="E481" s="368" t="s">
        <v>110</v>
      </c>
      <c r="F481" s="410">
        <v>2</v>
      </c>
      <c r="G481" s="464"/>
      <c r="H481" s="4">
        <f t="shared" si="52"/>
        <v>0</v>
      </c>
      <c r="I481" s="412" t="e">
        <f t="shared" si="53"/>
        <v>#DIV/0!</v>
      </c>
      <c r="J481" s="371" t="e">
        <f>#REF!</f>
        <v>#REF!</v>
      </c>
    </row>
    <row r="482" spans="1:10" s="14" customFormat="1" ht="12.75" outlineLevel="1">
      <c r="A482" s="422" t="s">
        <v>804</v>
      </c>
      <c r="B482" s="429" t="s">
        <v>296</v>
      </c>
      <c r="C482" s="366" t="s">
        <v>919</v>
      </c>
      <c r="D482" s="367" t="s">
        <v>1257</v>
      </c>
      <c r="E482" s="368" t="s">
        <v>110</v>
      </c>
      <c r="F482" s="410">
        <v>279</v>
      </c>
      <c r="G482" s="464"/>
      <c r="H482" s="4">
        <f t="shared" si="52"/>
        <v>0</v>
      </c>
      <c r="I482" s="412" t="e">
        <f t="shared" si="53"/>
        <v>#DIV/0!</v>
      </c>
      <c r="J482" s="371" t="e">
        <f>#REF!</f>
        <v>#REF!</v>
      </c>
    </row>
    <row r="483" spans="1:10" s="470" customFormat="1" ht="12.75" outlineLevel="1">
      <c r="A483" s="422" t="s">
        <v>805</v>
      </c>
      <c r="B483" s="429" t="s">
        <v>297</v>
      </c>
      <c r="C483" s="366" t="s">
        <v>919</v>
      </c>
      <c r="D483" s="367" t="s">
        <v>1258</v>
      </c>
      <c r="E483" s="368" t="s">
        <v>110</v>
      </c>
      <c r="F483" s="410">
        <v>168</v>
      </c>
      <c r="G483" s="464"/>
      <c r="H483" s="4">
        <f t="shared" si="52"/>
        <v>0</v>
      </c>
      <c r="I483" s="412" t="e">
        <f t="shared" si="53"/>
        <v>#DIV/0!</v>
      </c>
      <c r="J483" s="371" t="e">
        <f>#REF!</f>
        <v>#REF!</v>
      </c>
    </row>
    <row r="484" spans="1:10" s="14" customFormat="1" ht="12.75" outlineLevel="1">
      <c r="A484" s="494" t="s">
        <v>264</v>
      </c>
      <c r="B484" s="495"/>
      <c r="C484" s="373"/>
      <c r="D484" s="380" t="s">
        <v>816</v>
      </c>
      <c r="E484" s="375">
        <f>SUM(H485:H493)</f>
        <v>0</v>
      </c>
      <c r="F484" s="375"/>
      <c r="G484" s="375"/>
      <c r="H484" s="375"/>
      <c r="I484" s="376" t="e">
        <f>E484/$G$612</f>
        <v>#DIV/0!</v>
      </c>
      <c r="J484" s="371" t="e">
        <f>#REF!</f>
        <v>#REF!</v>
      </c>
    </row>
    <row r="485" spans="1:10" s="470" customFormat="1" ht="25.5" outlineLevel="1">
      <c r="A485" s="422" t="s">
        <v>807</v>
      </c>
      <c r="B485" s="429">
        <v>91926</v>
      </c>
      <c r="C485" s="366" t="s">
        <v>918</v>
      </c>
      <c r="D485" s="367" t="s">
        <v>1259</v>
      </c>
      <c r="E485" s="368" t="s">
        <v>954</v>
      </c>
      <c r="F485" s="410">
        <v>12748.4</v>
      </c>
      <c r="G485" s="464"/>
      <c r="H485" s="4">
        <f aca="true" t="shared" si="54" ref="H485:H493">ROUND(_xlfn.IFERROR(F485*G485," - "),2)</f>
        <v>0</v>
      </c>
      <c r="I485" s="412" t="e">
        <f aca="true" t="shared" si="55" ref="I485:I493">H485/$G$612</f>
        <v>#DIV/0!</v>
      </c>
      <c r="J485" s="371" t="e">
        <f>#REF!</f>
        <v>#REF!</v>
      </c>
    </row>
    <row r="486" spans="1:10" s="470" customFormat="1" ht="25.5" outlineLevel="1">
      <c r="A486" s="422" t="s">
        <v>808</v>
      </c>
      <c r="B486" s="429">
        <v>91928</v>
      </c>
      <c r="C486" s="366" t="s">
        <v>918</v>
      </c>
      <c r="D486" s="367" t="s">
        <v>1260</v>
      </c>
      <c r="E486" s="368" t="s">
        <v>954</v>
      </c>
      <c r="F486" s="410">
        <v>266.5</v>
      </c>
      <c r="G486" s="464"/>
      <c r="H486" s="4">
        <f t="shared" si="54"/>
        <v>0</v>
      </c>
      <c r="I486" s="412" t="e">
        <f t="shared" si="55"/>
        <v>#DIV/0!</v>
      </c>
      <c r="J486" s="371" t="e">
        <f>#REF!</f>
        <v>#REF!</v>
      </c>
    </row>
    <row r="487" spans="1:10" s="470" customFormat="1" ht="25.5" outlineLevel="1">
      <c r="A487" s="422" t="s">
        <v>809</v>
      </c>
      <c r="B487" s="429">
        <v>91930</v>
      </c>
      <c r="C487" s="366" t="s">
        <v>918</v>
      </c>
      <c r="D487" s="367" t="s">
        <v>1261</v>
      </c>
      <c r="E487" s="368" t="s">
        <v>954</v>
      </c>
      <c r="F487" s="410">
        <v>1087.4</v>
      </c>
      <c r="G487" s="464"/>
      <c r="H487" s="4">
        <f t="shared" si="54"/>
        <v>0</v>
      </c>
      <c r="I487" s="412" t="e">
        <f t="shared" si="55"/>
        <v>#DIV/0!</v>
      </c>
      <c r="J487" s="371" t="e">
        <f>#REF!</f>
        <v>#REF!</v>
      </c>
    </row>
    <row r="488" spans="1:10" s="14" customFormat="1" ht="25.5" outlineLevel="1">
      <c r="A488" s="422" t="s">
        <v>810</v>
      </c>
      <c r="B488" s="429">
        <v>91932</v>
      </c>
      <c r="C488" s="366" t="s">
        <v>918</v>
      </c>
      <c r="D488" s="367" t="s">
        <v>1262</v>
      </c>
      <c r="E488" s="368" t="s">
        <v>954</v>
      </c>
      <c r="F488" s="410">
        <v>555.3</v>
      </c>
      <c r="G488" s="464"/>
      <c r="H488" s="4">
        <f t="shared" si="54"/>
        <v>0</v>
      </c>
      <c r="I488" s="412" t="e">
        <f t="shared" si="55"/>
        <v>#DIV/0!</v>
      </c>
      <c r="J488" s="371" t="e">
        <f>#REF!</f>
        <v>#REF!</v>
      </c>
    </row>
    <row r="489" spans="1:10" s="470" customFormat="1" ht="25.5" outlineLevel="1">
      <c r="A489" s="422" t="s">
        <v>811</v>
      </c>
      <c r="B489" s="429">
        <v>91934</v>
      </c>
      <c r="C489" s="366" t="s">
        <v>918</v>
      </c>
      <c r="D489" s="367" t="s">
        <v>1263</v>
      </c>
      <c r="E489" s="368" t="s">
        <v>954</v>
      </c>
      <c r="F489" s="410">
        <v>299.9</v>
      </c>
      <c r="G489" s="464"/>
      <c r="H489" s="4">
        <f t="shared" si="54"/>
        <v>0</v>
      </c>
      <c r="I489" s="412" t="e">
        <f t="shared" si="55"/>
        <v>#DIV/0!</v>
      </c>
      <c r="J489" s="371" t="e">
        <f>#REF!</f>
        <v>#REF!</v>
      </c>
    </row>
    <row r="490" spans="1:10" s="470" customFormat="1" ht="38.25" outlineLevel="1">
      <c r="A490" s="422" t="s">
        <v>812</v>
      </c>
      <c r="B490" s="429">
        <v>92984</v>
      </c>
      <c r="C490" s="366" t="s">
        <v>918</v>
      </c>
      <c r="D490" s="367" t="s">
        <v>1264</v>
      </c>
      <c r="E490" s="368" t="s">
        <v>954</v>
      </c>
      <c r="F490" s="410">
        <v>196.5</v>
      </c>
      <c r="G490" s="464"/>
      <c r="H490" s="4">
        <f t="shared" si="54"/>
        <v>0</v>
      </c>
      <c r="I490" s="412" t="e">
        <f t="shared" si="55"/>
        <v>#DIV/0!</v>
      </c>
      <c r="J490" s="371" t="e">
        <f>#REF!</f>
        <v>#REF!</v>
      </c>
    </row>
    <row r="491" spans="1:10" s="470" customFormat="1" ht="38.25" outlineLevel="1">
      <c r="A491" s="422" t="s">
        <v>813</v>
      </c>
      <c r="B491" s="429">
        <v>92988</v>
      </c>
      <c r="C491" s="366" t="s">
        <v>918</v>
      </c>
      <c r="D491" s="367" t="s">
        <v>1265</v>
      </c>
      <c r="E491" s="368" t="s">
        <v>954</v>
      </c>
      <c r="F491" s="410">
        <v>607.2</v>
      </c>
      <c r="G491" s="464"/>
      <c r="H491" s="4">
        <f t="shared" si="54"/>
        <v>0</v>
      </c>
      <c r="I491" s="412" t="e">
        <f t="shared" si="55"/>
        <v>#DIV/0!</v>
      </c>
      <c r="J491" s="371" t="e">
        <f>#REF!</f>
        <v>#REF!</v>
      </c>
    </row>
    <row r="492" spans="1:10" s="470" customFormat="1" ht="38.25" outlineLevel="1">
      <c r="A492" s="422" t="s">
        <v>814</v>
      </c>
      <c r="B492" s="429">
        <v>92992</v>
      </c>
      <c r="C492" s="366" t="s">
        <v>918</v>
      </c>
      <c r="D492" s="367" t="s">
        <v>1266</v>
      </c>
      <c r="E492" s="368" t="s">
        <v>954</v>
      </c>
      <c r="F492" s="410">
        <v>59.8</v>
      </c>
      <c r="G492" s="464"/>
      <c r="H492" s="4">
        <f t="shared" si="54"/>
        <v>0</v>
      </c>
      <c r="I492" s="412" t="e">
        <f t="shared" si="55"/>
        <v>#DIV/0!</v>
      </c>
      <c r="J492" s="371" t="e">
        <f>#REF!</f>
        <v>#REF!</v>
      </c>
    </row>
    <row r="493" spans="1:10" s="14" customFormat="1" ht="38.25" outlineLevel="1">
      <c r="A493" s="422" t="s">
        <v>815</v>
      </c>
      <c r="B493" s="429">
        <v>92996</v>
      </c>
      <c r="C493" s="366" t="s">
        <v>918</v>
      </c>
      <c r="D493" s="367" t="s">
        <v>1267</v>
      </c>
      <c r="E493" s="368" t="s">
        <v>954</v>
      </c>
      <c r="F493" s="410">
        <v>184.3</v>
      </c>
      <c r="G493" s="464"/>
      <c r="H493" s="4">
        <f t="shared" si="54"/>
        <v>0</v>
      </c>
      <c r="I493" s="412" t="e">
        <f t="shared" si="55"/>
        <v>#DIV/0!</v>
      </c>
      <c r="J493" s="371" t="e">
        <f>#REF!</f>
        <v>#REF!</v>
      </c>
    </row>
    <row r="494" spans="1:10" s="14" customFormat="1" ht="12.75" outlineLevel="1">
      <c r="A494" s="494" t="s">
        <v>265</v>
      </c>
      <c r="B494" s="495"/>
      <c r="C494" s="373"/>
      <c r="D494" s="380" t="s">
        <v>819</v>
      </c>
      <c r="E494" s="375">
        <f>SUM(H495:H496)</f>
        <v>0</v>
      </c>
      <c r="F494" s="375"/>
      <c r="G494" s="375"/>
      <c r="H494" s="375"/>
      <c r="I494" s="376" t="e">
        <f>E494/$G$612</f>
        <v>#DIV/0!</v>
      </c>
      <c r="J494" s="371" t="e">
        <f>#REF!</f>
        <v>#REF!</v>
      </c>
    </row>
    <row r="495" spans="1:10" s="470" customFormat="1" ht="25.5" outlineLevel="1">
      <c r="A495" s="422" t="s">
        <v>817</v>
      </c>
      <c r="B495" s="429" t="s">
        <v>290</v>
      </c>
      <c r="C495" s="366" t="s">
        <v>919</v>
      </c>
      <c r="D495" s="367" t="s">
        <v>1268</v>
      </c>
      <c r="E495" s="368" t="s">
        <v>954</v>
      </c>
      <c r="F495" s="410">
        <v>86.1</v>
      </c>
      <c r="G495" s="464"/>
      <c r="H495" s="4">
        <f>ROUND(_xlfn.IFERROR(F495*G495," - "),2)</f>
        <v>0</v>
      </c>
      <c r="I495" s="412" t="e">
        <f>H495/$G$612</f>
        <v>#DIV/0!</v>
      </c>
      <c r="J495" s="371" t="e">
        <f>#REF!</f>
        <v>#REF!</v>
      </c>
    </row>
    <row r="496" spans="1:10" s="470" customFormat="1" ht="25.5" outlineLevel="1">
      <c r="A496" s="422" t="s">
        <v>818</v>
      </c>
      <c r="B496" s="429" t="s">
        <v>291</v>
      </c>
      <c r="C496" s="366" t="s">
        <v>919</v>
      </c>
      <c r="D496" s="367" t="s">
        <v>1269</v>
      </c>
      <c r="E496" s="368" t="s">
        <v>954</v>
      </c>
      <c r="F496" s="410">
        <v>86.1</v>
      </c>
      <c r="G496" s="464"/>
      <c r="H496" s="4">
        <f>ROUND(_xlfn.IFERROR(F496*G496," - "),2)</f>
        <v>0</v>
      </c>
      <c r="I496" s="412" t="e">
        <f>H496/$G$612</f>
        <v>#DIV/0!</v>
      </c>
      <c r="J496" s="371" t="e">
        <f>#REF!</f>
        <v>#REF!</v>
      </c>
    </row>
    <row r="497" spans="1:10" s="14" customFormat="1" ht="12.75" outlineLevel="1">
      <c r="A497" s="494" t="s">
        <v>820</v>
      </c>
      <c r="B497" s="495"/>
      <c r="C497" s="373"/>
      <c r="D497" s="380" t="s">
        <v>115</v>
      </c>
      <c r="E497" s="375">
        <f>SUM(H498:H520)</f>
        <v>0</v>
      </c>
      <c r="F497" s="375"/>
      <c r="G497" s="375"/>
      <c r="H497" s="375"/>
      <c r="I497" s="376" t="e">
        <f>E497/$G$612</f>
        <v>#DIV/0!</v>
      </c>
      <c r="J497" s="371" t="e">
        <f>#REF!</f>
        <v>#REF!</v>
      </c>
    </row>
    <row r="498" spans="1:10" s="470" customFormat="1" ht="25.5" outlineLevel="1">
      <c r="A498" s="422" t="s">
        <v>821</v>
      </c>
      <c r="B498" s="429">
        <v>91996</v>
      </c>
      <c r="C498" s="366" t="s">
        <v>918</v>
      </c>
      <c r="D498" s="367" t="s">
        <v>1270</v>
      </c>
      <c r="E498" s="368" t="s">
        <v>110</v>
      </c>
      <c r="F498" s="410">
        <v>143</v>
      </c>
      <c r="G498" s="464"/>
      <c r="H498" s="4">
        <f aca="true" t="shared" si="56" ref="H498:H520">ROUND(_xlfn.IFERROR(F498*G498," - "),2)</f>
        <v>0</v>
      </c>
      <c r="I498" s="412" t="e">
        <f aca="true" t="shared" si="57" ref="I498:I520">H498/$G$612</f>
        <v>#DIV/0!</v>
      </c>
      <c r="J498" s="371" t="e">
        <f>#REF!</f>
        <v>#REF!</v>
      </c>
    </row>
    <row r="499" spans="1:10" s="470" customFormat="1" ht="25.5" outlineLevel="1">
      <c r="A499" s="422" t="s">
        <v>822</v>
      </c>
      <c r="B499" s="429">
        <v>91997</v>
      </c>
      <c r="C499" s="366" t="s">
        <v>918</v>
      </c>
      <c r="D499" s="367" t="s">
        <v>1271</v>
      </c>
      <c r="E499" s="368" t="s">
        <v>110</v>
      </c>
      <c r="F499" s="410">
        <v>34</v>
      </c>
      <c r="G499" s="464"/>
      <c r="H499" s="4">
        <f t="shared" si="56"/>
        <v>0</v>
      </c>
      <c r="I499" s="412" t="e">
        <f t="shared" si="57"/>
        <v>#DIV/0!</v>
      </c>
      <c r="J499" s="371" t="e">
        <f>#REF!</f>
        <v>#REF!</v>
      </c>
    </row>
    <row r="500" spans="1:10" s="14" customFormat="1" ht="25.5" outlineLevel="1">
      <c r="A500" s="422" t="s">
        <v>823</v>
      </c>
      <c r="B500" s="429">
        <v>92004</v>
      </c>
      <c r="C500" s="366" t="s">
        <v>918</v>
      </c>
      <c r="D500" s="367" t="s">
        <v>1272</v>
      </c>
      <c r="E500" s="368" t="s">
        <v>110</v>
      </c>
      <c r="F500" s="410">
        <v>6</v>
      </c>
      <c r="G500" s="464"/>
      <c r="H500" s="4">
        <f t="shared" si="56"/>
        <v>0</v>
      </c>
      <c r="I500" s="412" t="e">
        <f t="shared" si="57"/>
        <v>#DIV/0!</v>
      </c>
      <c r="J500" s="371" t="e">
        <f>#REF!</f>
        <v>#REF!</v>
      </c>
    </row>
    <row r="501" spans="1:10" s="470" customFormat="1" ht="38.25" outlineLevel="1">
      <c r="A501" s="422" t="s">
        <v>824</v>
      </c>
      <c r="B501" s="429">
        <v>92023</v>
      </c>
      <c r="C501" s="366" t="s">
        <v>918</v>
      </c>
      <c r="D501" s="367" t="s">
        <v>1273</v>
      </c>
      <c r="E501" s="368" t="s">
        <v>110</v>
      </c>
      <c r="F501" s="410">
        <v>37</v>
      </c>
      <c r="G501" s="464"/>
      <c r="H501" s="4">
        <f t="shared" si="56"/>
        <v>0</v>
      </c>
      <c r="I501" s="412" t="e">
        <f t="shared" si="57"/>
        <v>#DIV/0!</v>
      </c>
      <c r="J501" s="371" t="e">
        <f>#REF!</f>
        <v>#REF!</v>
      </c>
    </row>
    <row r="502" spans="1:10" s="470" customFormat="1" ht="38.25" outlineLevel="1">
      <c r="A502" s="422" t="s">
        <v>825</v>
      </c>
      <c r="B502" s="429">
        <v>92027</v>
      </c>
      <c r="C502" s="366" t="s">
        <v>918</v>
      </c>
      <c r="D502" s="367" t="s">
        <v>1274</v>
      </c>
      <c r="E502" s="368" t="s">
        <v>110</v>
      </c>
      <c r="F502" s="410">
        <v>4</v>
      </c>
      <c r="G502" s="464"/>
      <c r="H502" s="4">
        <f t="shared" si="56"/>
        <v>0</v>
      </c>
      <c r="I502" s="412" t="e">
        <f t="shared" si="57"/>
        <v>#DIV/0!</v>
      </c>
      <c r="J502" s="371" t="e">
        <f>#REF!</f>
        <v>#REF!</v>
      </c>
    </row>
    <row r="503" spans="1:10" s="470" customFormat="1" ht="38.25" outlineLevel="1">
      <c r="A503" s="422" t="s">
        <v>826</v>
      </c>
      <c r="B503" s="429">
        <v>92029</v>
      </c>
      <c r="C503" s="366" t="s">
        <v>918</v>
      </c>
      <c r="D503" s="367" t="s">
        <v>1275</v>
      </c>
      <c r="E503" s="368" t="s">
        <v>110</v>
      </c>
      <c r="F503" s="410">
        <v>15</v>
      </c>
      <c r="G503" s="464"/>
      <c r="H503" s="4">
        <f t="shared" si="56"/>
        <v>0</v>
      </c>
      <c r="I503" s="412" t="e">
        <f t="shared" si="57"/>
        <v>#DIV/0!</v>
      </c>
      <c r="J503" s="371" t="e">
        <f>#REF!</f>
        <v>#REF!</v>
      </c>
    </row>
    <row r="504" spans="1:10" s="470" customFormat="1" ht="25.5" outlineLevel="1">
      <c r="A504" s="422" t="s">
        <v>827</v>
      </c>
      <c r="B504" s="429">
        <v>91953</v>
      </c>
      <c r="C504" s="366" t="s">
        <v>918</v>
      </c>
      <c r="D504" s="367" t="s">
        <v>1276</v>
      </c>
      <c r="E504" s="368" t="s">
        <v>110</v>
      </c>
      <c r="F504" s="410">
        <v>11</v>
      </c>
      <c r="G504" s="464"/>
      <c r="H504" s="4">
        <f t="shared" si="56"/>
        <v>0</v>
      </c>
      <c r="I504" s="412" t="e">
        <f t="shared" si="57"/>
        <v>#DIV/0!</v>
      </c>
      <c r="J504" s="371" t="e">
        <f>#REF!</f>
        <v>#REF!</v>
      </c>
    </row>
    <row r="505" spans="1:10" s="14" customFormat="1" ht="25.5" outlineLevel="1">
      <c r="A505" s="422" t="s">
        <v>828</v>
      </c>
      <c r="B505" s="429">
        <v>91959</v>
      </c>
      <c r="C505" s="366" t="s">
        <v>918</v>
      </c>
      <c r="D505" s="367" t="s">
        <v>1277</v>
      </c>
      <c r="E505" s="368" t="s">
        <v>110</v>
      </c>
      <c r="F505" s="410">
        <v>4</v>
      </c>
      <c r="G505" s="464"/>
      <c r="H505" s="4">
        <f t="shared" si="56"/>
        <v>0</v>
      </c>
      <c r="I505" s="412" t="e">
        <f t="shared" si="57"/>
        <v>#DIV/0!</v>
      </c>
      <c r="J505" s="371" t="e">
        <f>#REF!</f>
        <v>#REF!</v>
      </c>
    </row>
    <row r="506" spans="1:10" s="470" customFormat="1" ht="25.5" outlineLevel="1">
      <c r="A506" s="422" t="s">
        <v>829</v>
      </c>
      <c r="B506" s="429">
        <v>91967</v>
      </c>
      <c r="C506" s="366" t="s">
        <v>918</v>
      </c>
      <c r="D506" s="367" t="s">
        <v>1278</v>
      </c>
      <c r="E506" s="368" t="s">
        <v>110</v>
      </c>
      <c r="F506" s="410">
        <v>1</v>
      </c>
      <c r="G506" s="464"/>
      <c r="H506" s="4">
        <f t="shared" si="56"/>
        <v>0</v>
      </c>
      <c r="I506" s="412" t="e">
        <f t="shared" si="57"/>
        <v>#DIV/0!</v>
      </c>
      <c r="J506" s="371" t="e">
        <f>#REF!</f>
        <v>#REF!</v>
      </c>
    </row>
    <row r="507" spans="1:10" s="470" customFormat="1" ht="25.5" outlineLevel="1">
      <c r="A507" s="422" t="s">
        <v>830</v>
      </c>
      <c r="B507" s="429">
        <v>91996</v>
      </c>
      <c r="C507" s="366" t="s">
        <v>918</v>
      </c>
      <c r="D507" s="367" t="s">
        <v>1270</v>
      </c>
      <c r="E507" s="368" t="s">
        <v>110</v>
      </c>
      <c r="F507" s="410">
        <v>12</v>
      </c>
      <c r="G507" s="464"/>
      <c r="H507" s="4">
        <f t="shared" si="56"/>
        <v>0</v>
      </c>
      <c r="I507" s="412" t="e">
        <f t="shared" si="57"/>
        <v>#DIV/0!</v>
      </c>
      <c r="J507" s="371" t="e">
        <f>#REF!</f>
        <v>#REF!</v>
      </c>
    </row>
    <row r="508" spans="1:10" s="470" customFormat="1" ht="38.25" outlineLevel="1">
      <c r="A508" s="422" t="s">
        <v>831</v>
      </c>
      <c r="B508" s="429">
        <v>97586</v>
      </c>
      <c r="C508" s="366" t="s">
        <v>918</v>
      </c>
      <c r="D508" s="367" t="s">
        <v>1279</v>
      </c>
      <c r="E508" s="368" t="s">
        <v>110</v>
      </c>
      <c r="F508" s="410">
        <v>8</v>
      </c>
      <c r="G508" s="464"/>
      <c r="H508" s="4">
        <f t="shared" si="56"/>
        <v>0</v>
      </c>
      <c r="I508" s="412" t="e">
        <f t="shared" si="57"/>
        <v>#DIV/0!</v>
      </c>
      <c r="J508" s="371" t="e">
        <f>#REF!</f>
        <v>#REF!</v>
      </c>
    </row>
    <row r="509" spans="1:10" s="470" customFormat="1" ht="38.25" outlineLevel="1">
      <c r="A509" s="422" t="s">
        <v>832</v>
      </c>
      <c r="B509" s="429">
        <v>97587</v>
      </c>
      <c r="C509" s="366" t="s">
        <v>918</v>
      </c>
      <c r="D509" s="367" t="s">
        <v>1280</v>
      </c>
      <c r="E509" s="368" t="s">
        <v>110</v>
      </c>
      <c r="F509" s="410">
        <v>18</v>
      </c>
      <c r="G509" s="464"/>
      <c r="H509" s="4">
        <f t="shared" si="56"/>
        <v>0</v>
      </c>
      <c r="I509" s="412" t="e">
        <f t="shared" si="57"/>
        <v>#DIV/0!</v>
      </c>
      <c r="J509" s="371" t="e">
        <f>#REF!</f>
        <v>#REF!</v>
      </c>
    </row>
    <row r="510" spans="1:10" s="14" customFormat="1" ht="38.25" outlineLevel="1">
      <c r="A510" s="422" t="s">
        <v>833</v>
      </c>
      <c r="B510" s="429" t="s">
        <v>306</v>
      </c>
      <c r="C510" s="366" t="s">
        <v>919</v>
      </c>
      <c r="D510" s="367" t="s">
        <v>1281</v>
      </c>
      <c r="E510" s="368" t="s">
        <v>110</v>
      </c>
      <c r="F510" s="410">
        <v>102</v>
      </c>
      <c r="G510" s="464"/>
      <c r="H510" s="4">
        <f t="shared" si="56"/>
        <v>0</v>
      </c>
      <c r="I510" s="412" t="e">
        <f t="shared" si="57"/>
        <v>#DIV/0!</v>
      </c>
      <c r="J510" s="371" t="e">
        <f>#REF!</f>
        <v>#REF!</v>
      </c>
    </row>
    <row r="511" spans="1:10" s="470" customFormat="1" ht="38.25" outlineLevel="1">
      <c r="A511" s="422" t="s">
        <v>834</v>
      </c>
      <c r="B511" s="429" t="s">
        <v>307</v>
      </c>
      <c r="C511" s="366" t="s">
        <v>919</v>
      </c>
      <c r="D511" s="367" t="s">
        <v>1282</v>
      </c>
      <c r="E511" s="368" t="s">
        <v>110</v>
      </c>
      <c r="F511" s="410">
        <v>40</v>
      </c>
      <c r="G511" s="464"/>
      <c r="H511" s="4">
        <f t="shared" si="56"/>
        <v>0</v>
      </c>
      <c r="I511" s="412" t="e">
        <f t="shared" si="57"/>
        <v>#DIV/0!</v>
      </c>
      <c r="J511" s="371" t="e">
        <f>#REF!</f>
        <v>#REF!</v>
      </c>
    </row>
    <row r="512" spans="1:10" s="470" customFormat="1" ht="38.25" outlineLevel="1">
      <c r="A512" s="422" t="s">
        <v>835</v>
      </c>
      <c r="B512" s="429" t="s">
        <v>373</v>
      </c>
      <c r="C512" s="366" t="s">
        <v>919</v>
      </c>
      <c r="D512" s="367" t="s">
        <v>1283</v>
      </c>
      <c r="E512" s="368" t="s">
        <v>110</v>
      </c>
      <c r="F512" s="410">
        <v>9</v>
      </c>
      <c r="G512" s="464"/>
      <c r="H512" s="4">
        <f t="shared" si="56"/>
        <v>0</v>
      </c>
      <c r="I512" s="412" t="e">
        <f t="shared" si="57"/>
        <v>#DIV/0!</v>
      </c>
      <c r="J512" s="371" t="e">
        <f>#REF!</f>
        <v>#REF!</v>
      </c>
    </row>
    <row r="513" spans="1:10" s="470" customFormat="1" ht="12.75" outlineLevel="1">
      <c r="A513" s="422" t="s">
        <v>836</v>
      </c>
      <c r="B513" s="429" t="s">
        <v>300</v>
      </c>
      <c r="C513" s="366" t="s">
        <v>919</v>
      </c>
      <c r="D513" s="367" t="s">
        <v>1284</v>
      </c>
      <c r="E513" s="368" t="s">
        <v>110</v>
      </c>
      <c r="F513" s="410">
        <v>36</v>
      </c>
      <c r="G513" s="464"/>
      <c r="H513" s="4">
        <f t="shared" si="56"/>
        <v>0</v>
      </c>
      <c r="I513" s="412" t="e">
        <f t="shared" si="57"/>
        <v>#DIV/0!</v>
      </c>
      <c r="J513" s="371" t="e">
        <f>#REF!</f>
        <v>#REF!</v>
      </c>
    </row>
    <row r="514" spans="1:10" s="470" customFormat="1" ht="12.75" outlineLevel="1">
      <c r="A514" s="422" t="s">
        <v>837</v>
      </c>
      <c r="B514" s="429" t="s">
        <v>301</v>
      </c>
      <c r="C514" s="366" t="s">
        <v>919</v>
      </c>
      <c r="D514" s="367" t="s">
        <v>1285</v>
      </c>
      <c r="E514" s="368" t="s">
        <v>110</v>
      </c>
      <c r="F514" s="410">
        <v>300</v>
      </c>
      <c r="G514" s="464"/>
      <c r="H514" s="4">
        <f t="shared" si="56"/>
        <v>0</v>
      </c>
      <c r="I514" s="412" t="e">
        <f t="shared" si="57"/>
        <v>#DIV/0!</v>
      </c>
      <c r="J514" s="371" t="e">
        <f>#REF!</f>
        <v>#REF!</v>
      </c>
    </row>
    <row r="515" spans="1:10" s="14" customFormat="1" ht="25.5" outlineLevel="1">
      <c r="A515" s="422" t="s">
        <v>838</v>
      </c>
      <c r="B515" s="429" t="s">
        <v>303</v>
      </c>
      <c r="C515" s="366" t="s">
        <v>919</v>
      </c>
      <c r="D515" s="367" t="s">
        <v>1286</v>
      </c>
      <c r="E515" s="368" t="s">
        <v>110</v>
      </c>
      <c r="F515" s="410">
        <v>4</v>
      </c>
      <c r="G515" s="464"/>
      <c r="H515" s="4">
        <f t="shared" si="56"/>
        <v>0</v>
      </c>
      <c r="I515" s="412" t="e">
        <f t="shared" si="57"/>
        <v>#DIV/0!</v>
      </c>
      <c r="J515" s="371" t="e">
        <f>#REF!</f>
        <v>#REF!</v>
      </c>
    </row>
    <row r="516" spans="1:10" s="470" customFormat="1" ht="25.5" outlineLevel="1">
      <c r="A516" s="422" t="s">
        <v>839</v>
      </c>
      <c r="B516" s="429" t="s">
        <v>304</v>
      </c>
      <c r="C516" s="366" t="s">
        <v>919</v>
      </c>
      <c r="D516" s="367" t="s">
        <v>1287</v>
      </c>
      <c r="E516" s="368" t="s">
        <v>110</v>
      </c>
      <c r="F516" s="410">
        <v>1</v>
      </c>
      <c r="G516" s="464"/>
      <c r="H516" s="4">
        <f t="shared" si="56"/>
        <v>0</v>
      </c>
      <c r="I516" s="412" t="e">
        <f t="shared" si="57"/>
        <v>#DIV/0!</v>
      </c>
      <c r="J516" s="371" t="e">
        <f>#REF!</f>
        <v>#REF!</v>
      </c>
    </row>
    <row r="517" spans="1:10" s="470" customFormat="1" ht="12.75" outlineLevel="1">
      <c r="A517" s="422" t="s">
        <v>840</v>
      </c>
      <c r="B517" s="429" t="s">
        <v>298</v>
      </c>
      <c r="C517" s="366" t="s">
        <v>919</v>
      </c>
      <c r="D517" s="367" t="s">
        <v>1288</v>
      </c>
      <c r="E517" s="368" t="s">
        <v>110</v>
      </c>
      <c r="F517" s="410">
        <v>17</v>
      </c>
      <c r="G517" s="464"/>
      <c r="H517" s="4">
        <f t="shared" si="56"/>
        <v>0</v>
      </c>
      <c r="I517" s="412" t="e">
        <f t="shared" si="57"/>
        <v>#DIV/0!</v>
      </c>
      <c r="J517" s="371" t="e">
        <f>#REF!</f>
        <v>#REF!</v>
      </c>
    </row>
    <row r="518" spans="1:10" s="470" customFormat="1" ht="12.75" outlineLevel="1">
      <c r="A518" s="422" t="s">
        <v>841</v>
      </c>
      <c r="B518" s="429" t="s">
        <v>299</v>
      </c>
      <c r="C518" s="366" t="s">
        <v>919</v>
      </c>
      <c r="D518" s="367" t="s">
        <v>1289</v>
      </c>
      <c r="E518" s="368" t="s">
        <v>110</v>
      </c>
      <c r="F518" s="410">
        <v>2</v>
      </c>
      <c r="G518" s="464"/>
      <c r="H518" s="4">
        <f t="shared" si="56"/>
        <v>0</v>
      </c>
      <c r="I518" s="412" t="e">
        <f t="shared" si="57"/>
        <v>#DIV/0!</v>
      </c>
      <c r="J518" s="371" t="e">
        <f>#REF!</f>
        <v>#REF!</v>
      </c>
    </row>
    <row r="519" spans="1:10" s="470" customFormat="1" ht="25.5" outlineLevel="1">
      <c r="A519" s="422" t="s">
        <v>842</v>
      </c>
      <c r="B519" s="429" t="s">
        <v>305</v>
      </c>
      <c r="C519" s="366" t="s">
        <v>919</v>
      </c>
      <c r="D519" s="367" t="s">
        <v>1290</v>
      </c>
      <c r="E519" s="368" t="s">
        <v>110</v>
      </c>
      <c r="F519" s="410">
        <v>16</v>
      </c>
      <c r="G519" s="464"/>
      <c r="H519" s="4">
        <f t="shared" si="56"/>
        <v>0</v>
      </c>
      <c r="I519" s="412" t="e">
        <f t="shared" si="57"/>
        <v>#DIV/0!</v>
      </c>
      <c r="J519" s="371" t="e">
        <f>#REF!</f>
        <v>#REF!</v>
      </c>
    </row>
    <row r="520" spans="1:10" s="470" customFormat="1" ht="25.5" outlineLevel="1">
      <c r="A520" s="422" t="s">
        <v>843</v>
      </c>
      <c r="B520" s="429" t="s">
        <v>302</v>
      </c>
      <c r="C520" s="366" t="s">
        <v>919</v>
      </c>
      <c r="D520" s="367" t="s">
        <v>1291</v>
      </c>
      <c r="E520" s="368" t="s">
        <v>110</v>
      </c>
      <c r="F520" s="410">
        <v>32</v>
      </c>
      <c r="G520" s="464"/>
      <c r="H520" s="4">
        <f t="shared" si="56"/>
        <v>0</v>
      </c>
      <c r="I520" s="412" t="e">
        <f t="shared" si="57"/>
        <v>#DIV/0!</v>
      </c>
      <c r="J520" s="371" t="e">
        <f>#REF!</f>
        <v>#REF!</v>
      </c>
    </row>
    <row r="521" spans="1:10" s="14" customFormat="1" ht="12.75" outlineLevel="1">
      <c r="A521" s="494" t="s">
        <v>844</v>
      </c>
      <c r="B521" s="495"/>
      <c r="C521" s="373"/>
      <c r="D521" s="380" t="s">
        <v>849</v>
      </c>
      <c r="E521" s="375">
        <f>SUM(H522:H525)</f>
        <v>0</v>
      </c>
      <c r="F521" s="375"/>
      <c r="G521" s="375"/>
      <c r="H521" s="375"/>
      <c r="I521" s="376" t="e">
        <f>E521/$G$612</f>
        <v>#DIV/0!</v>
      </c>
      <c r="J521" s="371" t="e">
        <f>#REF!</f>
        <v>#REF!</v>
      </c>
    </row>
    <row r="522" spans="1:10" s="470" customFormat="1" ht="25.5" outlineLevel="1">
      <c r="A522" s="422" t="s">
        <v>845</v>
      </c>
      <c r="B522" s="436">
        <v>89865</v>
      </c>
      <c r="C522" s="366" t="s">
        <v>918</v>
      </c>
      <c r="D522" s="367" t="s">
        <v>1292</v>
      </c>
      <c r="E522" s="368" t="s">
        <v>954</v>
      </c>
      <c r="F522" s="410">
        <v>120.3</v>
      </c>
      <c r="G522" s="464"/>
      <c r="H522" s="4">
        <f>ROUND(_xlfn.IFERROR(F522*G522," - "),2)</f>
        <v>0</v>
      </c>
      <c r="I522" s="437" t="e">
        <f>H522/$G$612</f>
        <v>#DIV/0!</v>
      </c>
      <c r="J522" s="371" t="e">
        <f>#REF!</f>
        <v>#REF!</v>
      </c>
    </row>
    <row r="523" spans="1:10" s="469" customFormat="1" ht="25.5" outlineLevel="1">
      <c r="A523" s="422" t="s">
        <v>846</v>
      </c>
      <c r="B523" s="434">
        <v>89485</v>
      </c>
      <c r="C523" s="366" t="s">
        <v>918</v>
      </c>
      <c r="D523" s="367" t="s">
        <v>1096</v>
      </c>
      <c r="E523" s="368" t="s">
        <v>110</v>
      </c>
      <c r="F523" s="410">
        <v>23</v>
      </c>
      <c r="G523" s="464"/>
      <c r="H523" s="4">
        <f>ROUND(_xlfn.IFERROR(F523*G523," - "),2)</f>
        <v>0</v>
      </c>
      <c r="I523" s="383" t="e">
        <f>H523/$G$612</f>
        <v>#DIV/0!</v>
      </c>
      <c r="J523" s="371" t="e">
        <f>#REF!</f>
        <v>#REF!</v>
      </c>
    </row>
    <row r="524" spans="1:10" s="469" customFormat="1" ht="25.5" outlineLevel="1">
      <c r="A524" s="422" t="s">
        <v>847</v>
      </c>
      <c r="B524" s="434">
        <v>89866</v>
      </c>
      <c r="C524" s="366" t="s">
        <v>918</v>
      </c>
      <c r="D524" s="367" t="s">
        <v>1293</v>
      </c>
      <c r="E524" s="368" t="s">
        <v>110</v>
      </c>
      <c r="F524" s="410">
        <v>28</v>
      </c>
      <c r="G524" s="464"/>
      <c r="H524" s="4">
        <f>ROUND(_xlfn.IFERROR(F524*G524," - "),2)</f>
        <v>0</v>
      </c>
      <c r="I524" s="383" t="e">
        <f>H524/$G$612</f>
        <v>#DIV/0!</v>
      </c>
      <c r="J524" s="371" t="e">
        <f>#REF!</f>
        <v>#REF!</v>
      </c>
    </row>
    <row r="525" spans="1:10" s="14" customFormat="1" ht="26.25" outlineLevel="1" thickBot="1">
      <c r="A525" s="422" t="s">
        <v>848</v>
      </c>
      <c r="B525" s="434">
        <v>89869</v>
      </c>
      <c r="C525" s="366" t="s">
        <v>918</v>
      </c>
      <c r="D525" s="367" t="s">
        <v>1294</v>
      </c>
      <c r="E525" s="368" t="s">
        <v>110</v>
      </c>
      <c r="F525" s="410">
        <v>6</v>
      </c>
      <c r="G525" s="464"/>
      <c r="H525" s="4">
        <f>ROUND(_xlfn.IFERROR(F525*G525," - "),2)</f>
        <v>0</v>
      </c>
      <c r="I525" s="383" t="e">
        <f>H525/$G$612</f>
        <v>#DIV/0!</v>
      </c>
      <c r="J525" s="371" t="e">
        <f>#REF!</f>
        <v>#REF!</v>
      </c>
    </row>
    <row r="526" spans="1:10" s="15" customFormat="1" ht="15.75" thickBot="1">
      <c r="A526" s="496">
        <v>15</v>
      </c>
      <c r="B526" s="497"/>
      <c r="C526" s="356"/>
      <c r="D526" s="357" t="s">
        <v>850</v>
      </c>
      <c r="E526" s="358">
        <f>ROUND(SUM(E527+E535+E539+E543+E547),2)</f>
        <v>0</v>
      </c>
      <c r="F526" s="358"/>
      <c r="G526" s="358"/>
      <c r="H526" s="359"/>
      <c r="I526" s="360" t="e">
        <f>E526/$G$612</f>
        <v>#DIV/0!</v>
      </c>
      <c r="J526" s="361" t="e">
        <f>#REF!</f>
        <v>#REF!</v>
      </c>
    </row>
    <row r="527" spans="1:10" s="468" customFormat="1" ht="12.75" outlineLevel="1">
      <c r="A527" s="500" t="s">
        <v>202</v>
      </c>
      <c r="B527" s="501"/>
      <c r="C527" s="362"/>
      <c r="D527" s="363" t="s">
        <v>851</v>
      </c>
      <c r="E527" s="364">
        <f>SUM(H528:H534)</f>
        <v>0</v>
      </c>
      <c r="F527" s="364"/>
      <c r="G527" s="364"/>
      <c r="H527" s="364"/>
      <c r="I527" s="365" t="e">
        <f>E527/$G$612</f>
        <v>#DIV/0!</v>
      </c>
      <c r="J527" s="371" t="e">
        <f>#REF!</f>
        <v>#REF!</v>
      </c>
    </row>
    <row r="528" spans="1:10" s="470" customFormat="1" ht="25.5" outlineLevel="1">
      <c r="A528" s="422" t="s">
        <v>203</v>
      </c>
      <c r="B528" s="427">
        <v>98302</v>
      </c>
      <c r="C528" s="366" t="s">
        <v>918</v>
      </c>
      <c r="D528" s="367" t="s">
        <v>1295</v>
      </c>
      <c r="E528" s="368" t="s">
        <v>110</v>
      </c>
      <c r="F528" s="428">
        <v>3</v>
      </c>
      <c r="G528" s="464"/>
      <c r="H528" s="4">
        <f aca="true" t="shared" si="58" ref="H528:H534">ROUND(_xlfn.IFERROR(F528*G528," - "),2)</f>
        <v>0</v>
      </c>
      <c r="I528" s="421" t="e">
        <f aca="true" t="shared" si="59" ref="I528:I534">H528/$G$612</f>
        <v>#DIV/0!</v>
      </c>
      <c r="J528" s="371" t="e">
        <f>#REF!</f>
        <v>#REF!</v>
      </c>
    </row>
    <row r="529" spans="1:10" s="470" customFormat="1" ht="25.5" outlineLevel="1">
      <c r="A529" s="422" t="s">
        <v>204</v>
      </c>
      <c r="B529" s="429" t="s">
        <v>338</v>
      </c>
      <c r="C529" s="366" t="s">
        <v>919</v>
      </c>
      <c r="D529" s="367" t="s">
        <v>1296</v>
      </c>
      <c r="E529" s="368" t="s">
        <v>110</v>
      </c>
      <c r="F529" s="428">
        <v>2</v>
      </c>
      <c r="G529" s="464"/>
      <c r="H529" s="4">
        <f t="shared" si="58"/>
        <v>0</v>
      </c>
      <c r="I529" s="412" t="e">
        <f t="shared" si="59"/>
        <v>#DIV/0!</v>
      </c>
      <c r="J529" s="371" t="e">
        <f>#REF!</f>
        <v>#REF!</v>
      </c>
    </row>
    <row r="530" spans="1:10" s="470" customFormat="1" ht="12.75" outlineLevel="1">
      <c r="A530" s="422" t="s">
        <v>205</v>
      </c>
      <c r="B530" s="436" t="s">
        <v>336</v>
      </c>
      <c r="C530" s="366" t="s">
        <v>919</v>
      </c>
      <c r="D530" s="367" t="s">
        <v>1297</v>
      </c>
      <c r="E530" s="368" t="s">
        <v>110</v>
      </c>
      <c r="F530" s="428">
        <v>4</v>
      </c>
      <c r="G530" s="464"/>
      <c r="H530" s="4">
        <f t="shared" si="58"/>
        <v>0</v>
      </c>
      <c r="I530" s="437" t="e">
        <f t="shared" si="59"/>
        <v>#DIV/0!</v>
      </c>
      <c r="J530" s="371" t="e">
        <f>#REF!</f>
        <v>#REF!</v>
      </c>
    </row>
    <row r="531" spans="1:10" ht="12.75" outlineLevel="1">
      <c r="A531" s="422" t="s">
        <v>233</v>
      </c>
      <c r="B531" s="429" t="s">
        <v>337</v>
      </c>
      <c r="C531" s="366" t="s">
        <v>919</v>
      </c>
      <c r="D531" s="367" t="s">
        <v>1298</v>
      </c>
      <c r="E531" s="368" t="s">
        <v>110</v>
      </c>
      <c r="F531" s="428">
        <v>4</v>
      </c>
      <c r="G531" s="464"/>
      <c r="H531" s="4">
        <f t="shared" si="58"/>
        <v>0</v>
      </c>
      <c r="I531" s="412" t="e">
        <f t="shared" si="59"/>
        <v>#DIV/0!</v>
      </c>
      <c r="J531" s="371" t="e">
        <f>#REF!</f>
        <v>#REF!</v>
      </c>
    </row>
    <row r="532" spans="1:10" s="469" customFormat="1" ht="12.75" outlineLevel="1">
      <c r="A532" s="422" t="s">
        <v>234</v>
      </c>
      <c r="B532" s="429" t="s">
        <v>340</v>
      </c>
      <c r="C532" s="366" t="s">
        <v>919</v>
      </c>
      <c r="D532" s="367" t="s">
        <v>1299</v>
      </c>
      <c r="E532" s="368" t="s">
        <v>110</v>
      </c>
      <c r="F532" s="428">
        <v>2</v>
      </c>
      <c r="G532" s="464"/>
      <c r="H532" s="4">
        <f t="shared" si="58"/>
        <v>0</v>
      </c>
      <c r="I532" s="412" t="e">
        <f t="shared" si="59"/>
        <v>#DIV/0!</v>
      </c>
      <c r="J532" s="371" t="e">
        <f>#REF!</f>
        <v>#REF!</v>
      </c>
    </row>
    <row r="533" spans="1:10" s="470" customFormat="1" ht="12.75" outlineLevel="1">
      <c r="A533" s="422" t="s">
        <v>235</v>
      </c>
      <c r="B533" s="429" t="s">
        <v>335</v>
      </c>
      <c r="C533" s="366" t="s">
        <v>919</v>
      </c>
      <c r="D533" s="367" t="s">
        <v>1300</v>
      </c>
      <c r="E533" s="368" t="s">
        <v>110</v>
      </c>
      <c r="F533" s="428">
        <v>1</v>
      </c>
      <c r="G533" s="464"/>
      <c r="H533" s="4">
        <f t="shared" si="58"/>
        <v>0</v>
      </c>
      <c r="I533" s="412" t="e">
        <f t="shared" si="59"/>
        <v>#DIV/0!</v>
      </c>
      <c r="J533" s="371" t="e">
        <f>#REF!</f>
        <v>#REF!</v>
      </c>
    </row>
    <row r="534" spans="1:10" s="14" customFormat="1" ht="25.5" outlineLevel="1">
      <c r="A534" s="422" t="s">
        <v>236</v>
      </c>
      <c r="B534" s="429" t="s">
        <v>409</v>
      </c>
      <c r="C534" s="366" t="s">
        <v>919</v>
      </c>
      <c r="D534" s="367" t="s">
        <v>1301</v>
      </c>
      <c r="E534" s="368" t="s">
        <v>110</v>
      </c>
      <c r="F534" s="428">
        <v>40</v>
      </c>
      <c r="G534" s="464"/>
      <c r="H534" s="4">
        <f t="shared" si="58"/>
        <v>0</v>
      </c>
      <c r="I534" s="412" t="e">
        <f t="shared" si="59"/>
        <v>#DIV/0!</v>
      </c>
      <c r="J534" s="371" t="e">
        <f>#REF!</f>
        <v>#REF!</v>
      </c>
    </row>
    <row r="535" spans="1:10" ht="12.75" outlineLevel="1">
      <c r="A535" s="498" t="s">
        <v>206</v>
      </c>
      <c r="B535" s="499"/>
      <c r="C535" s="373"/>
      <c r="D535" s="380" t="s">
        <v>852</v>
      </c>
      <c r="E535" s="375">
        <f>SUM(H536:H538)</f>
        <v>0</v>
      </c>
      <c r="F535" s="375"/>
      <c r="G535" s="375"/>
      <c r="H535" s="375"/>
      <c r="I535" s="376" t="e">
        <f>E535/$G$612</f>
        <v>#DIV/0!</v>
      </c>
      <c r="J535" s="371" t="e">
        <f>#REF!</f>
        <v>#REF!</v>
      </c>
    </row>
    <row r="536" spans="1:10" s="470" customFormat="1" ht="12.75" outlineLevel="1">
      <c r="A536" s="422" t="s">
        <v>207</v>
      </c>
      <c r="B536" s="429" t="s">
        <v>293</v>
      </c>
      <c r="C536" s="366" t="s">
        <v>919</v>
      </c>
      <c r="D536" s="367" t="s">
        <v>1302</v>
      </c>
      <c r="E536" s="368" t="s">
        <v>954</v>
      </c>
      <c r="F536" s="410">
        <v>3200</v>
      </c>
      <c r="G536" s="464"/>
      <c r="H536" s="4">
        <f>ROUND(_xlfn.IFERROR(F536*G536," - "),2)</f>
        <v>0</v>
      </c>
      <c r="I536" s="412" t="e">
        <f>H536/$G$612</f>
        <v>#DIV/0!</v>
      </c>
      <c r="J536" s="371" t="e">
        <f>#REF!</f>
        <v>#REF!</v>
      </c>
    </row>
    <row r="537" spans="1:10" ht="12.75" outlineLevel="1">
      <c r="A537" s="422" t="s">
        <v>208</v>
      </c>
      <c r="B537" s="427" t="s">
        <v>292</v>
      </c>
      <c r="C537" s="366" t="s">
        <v>919</v>
      </c>
      <c r="D537" s="367" t="s">
        <v>1303</v>
      </c>
      <c r="E537" s="368" t="s">
        <v>954</v>
      </c>
      <c r="F537" s="410">
        <v>223.14</v>
      </c>
      <c r="G537" s="464"/>
      <c r="H537" s="4">
        <f>ROUND(_xlfn.IFERROR(F537*G537," - "),2)</f>
        <v>0</v>
      </c>
      <c r="I537" s="421" t="e">
        <f>H537/$G$612</f>
        <v>#DIV/0!</v>
      </c>
      <c r="J537" s="371" t="e">
        <f>#REF!</f>
        <v>#REF!</v>
      </c>
    </row>
    <row r="538" spans="1:10" ht="12.75" outlineLevel="1">
      <c r="A538" s="422" t="s">
        <v>209</v>
      </c>
      <c r="B538" s="429" t="s">
        <v>339</v>
      </c>
      <c r="C538" s="366" t="s">
        <v>919</v>
      </c>
      <c r="D538" s="367" t="s">
        <v>1304</v>
      </c>
      <c r="E538" s="368" t="s">
        <v>110</v>
      </c>
      <c r="F538" s="410">
        <v>80</v>
      </c>
      <c r="G538" s="464"/>
      <c r="H538" s="4">
        <f>ROUND(_xlfn.IFERROR(F538*G538," - "),2)</f>
        <v>0</v>
      </c>
      <c r="I538" s="412" t="e">
        <f>H538/$G$612</f>
        <v>#DIV/0!</v>
      </c>
      <c r="J538" s="371" t="e">
        <f>#REF!</f>
        <v>#REF!</v>
      </c>
    </row>
    <row r="539" spans="1:10" ht="12.75" outlineLevel="1">
      <c r="A539" s="498" t="s">
        <v>221</v>
      </c>
      <c r="B539" s="499"/>
      <c r="C539" s="373"/>
      <c r="D539" s="380" t="s">
        <v>371</v>
      </c>
      <c r="E539" s="375">
        <f>SUM(H540:H542)</f>
        <v>0</v>
      </c>
      <c r="F539" s="375"/>
      <c r="G539" s="375"/>
      <c r="H539" s="375"/>
      <c r="I539" s="376" t="e">
        <f>E539/$G$612</f>
        <v>#DIV/0!</v>
      </c>
      <c r="J539" s="371" t="e">
        <f>#REF!</f>
        <v>#REF!</v>
      </c>
    </row>
    <row r="540" spans="1:10" s="469" customFormat="1" ht="12.75" outlineLevel="1">
      <c r="A540" s="422" t="s">
        <v>210</v>
      </c>
      <c r="B540" s="429">
        <v>98307</v>
      </c>
      <c r="C540" s="366" t="s">
        <v>918</v>
      </c>
      <c r="D540" s="367" t="s">
        <v>1305</v>
      </c>
      <c r="E540" s="368" t="s">
        <v>110</v>
      </c>
      <c r="F540" s="410">
        <v>40</v>
      </c>
      <c r="G540" s="464"/>
      <c r="H540" s="4">
        <f>ROUND(_xlfn.IFERROR(F540*G540," - "),2)</f>
        <v>0</v>
      </c>
      <c r="I540" s="412" t="e">
        <f>H540/$G$612</f>
        <v>#DIV/0!</v>
      </c>
      <c r="J540" s="371" t="e">
        <f>#REF!</f>
        <v>#REF!</v>
      </c>
    </row>
    <row r="541" spans="1:10" s="471" customFormat="1" ht="25.5" outlineLevel="1">
      <c r="A541" s="422" t="s">
        <v>211</v>
      </c>
      <c r="B541" s="429" t="s">
        <v>341</v>
      </c>
      <c r="C541" s="366" t="s">
        <v>919</v>
      </c>
      <c r="D541" s="367" t="s">
        <v>1306</v>
      </c>
      <c r="E541" s="368" t="s">
        <v>110</v>
      </c>
      <c r="F541" s="410">
        <v>14</v>
      </c>
      <c r="G541" s="464"/>
      <c r="H541" s="4">
        <f>ROUND(_xlfn.IFERROR(F541*G541," - "),2)</f>
        <v>0</v>
      </c>
      <c r="I541" s="412" t="e">
        <f>H541/$G$612</f>
        <v>#DIV/0!</v>
      </c>
      <c r="J541" s="371" t="e">
        <f>#REF!</f>
        <v>#REF!</v>
      </c>
    </row>
    <row r="542" spans="1:10" s="14" customFormat="1" ht="12.75" outlineLevel="1">
      <c r="A542" s="422" t="s">
        <v>212</v>
      </c>
      <c r="B542" s="429" t="s">
        <v>365</v>
      </c>
      <c r="C542" s="366" t="s">
        <v>919</v>
      </c>
      <c r="D542" s="367" t="s">
        <v>1307</v>
      </c>
      <c r="E542" s="368" t="s">
        <v>110</v>
      </c>
      <c r="F542" s="410">
        <v>16</v>
      </c>
      <c r="G542" s="464"/>
      <c r="H542" s="4">
        <f>ROUND(_xlfn.IFERROR(F542*G542," - "),2)</f>
        <v>0</v>
      </c>
      <c r="I542" s="412" t="e">
        <f>H542/$G$612</f>
        <v>#DIV/0!</v>
      </c>
      <c r="J542" s="371" t="e">
        <f>#REF!</f>
        <v>#REF!</v>
      </c>
    </row>
    <row r="543" spans="1:10" ht="12.75" outlineLevel="1">
      <c r="A543" s="498" t="s">
        <v>222</v>
      </c>
      <c r="B543" s="499"/>
      <c r="C543" s="373"/>
      <c r="D543" s="380" t="s">
        <v>853</v>
      </c>
      <c r="E543" s="375">
        <f>SUM(H544:H546)</f>
        <v>0</v>
      </c>
      <c r="F543" s="375"/>
      <c r="G543" s="375"/>
      <c r="H543" s="375"/>
      <c r="I543" s="376" t="e">
        <f>E543/$G$612</f>
        <v>#DIV/0!</v>
      </c>
      <c r="J543" s="371" t="e">
        <f>#REF!</f>
        <v>#REF!</v>
      </c>
    </row>
    <row r="544" spans="1:10" ht="38.25" outlineLevel="1">
      <c r="A544" s="422" t="s">
        <v>213</v>
      </c>
      <c r="B544" s="429">
        <v>101795</v>
      </c>
      <c r="C544" s="366" t="s">
        <v>918</v>
      </c>
      <c r="D544" s="367" t="s">
        <v>1308</v>
      </c>
      <c r="E544" s="368" t="s">
        <v>110</v>
      </c>
      <c r="F544" s="410">
        <v>5</v>
      </c>
      <c r="G544" s="464"/>
      <c r="H544" s="4">
        <f>ROUND(_xlfn.IFERROR(F544*G544," - "),2)</f>
        <v>0</v>
      </c>
      <c r="I544" s="412" t="e">
        <f>H544/$G$612</f>
        <v>#DIV/0!</v>
      </c>
      <c r="J544" s="371" t="e">
        <f>#REF!</f>
        <v>#REF!</v>
      </c>
    </row>
    <row r="545" spans="1:10" s="470" customFormat="1" ht="25.5" outlineLevel="1">
      <c r="A545" s="422" t="s">
        <v>224</v>
      </c>
      <c r="B545" s="429">
        <v>100556</v>
      </c>
      <c r="C545" s="366" t="s">
        <v>918</v>
      </c>
      <c r="D545" s="367" t="s">
        <v>1309</v>
      </c>
      <c r="E545" s="368" t="s">
        <v>110</v>
      </c>
      <c r="F545" s="410">
        <v>2</v>
      </c>
      <c r="G545" s="464"/>
      <c r="H545" s="4">
        <f>ROUND(_xlfn.IFERROR(F545*G545," - "),2)</f>
        <v>0</v>
      </c>
      <c r="I545" s="412" t="e">
        <f>H545/$G$612</f>
        <v>#DIV/0!</v>
      </c>
      <c r="J545" s="371" t="e">
        <f>#REF!</f>
        <v>#REF!</v>
      </c>
    </row>
    <row r="546" spans="1:10" ht="25.5" outlineLevel="1">
      <c r="A546" s="422" t="s">
        <v>214</v>
      </c>
      <c r="B546" s="429">
        <v>91940</v>
      </c>
      <c r="C546" s="366" t="s">
        <v>918</v>
      </c>
      <c r="D546" s="367" t="s">
        <v>1310</v>
      </c>
      <c r="E546" s="368" t="s">
        <v>110</v>
      </c>
      <c r="F546" s="410">
        <v>42</v>
      </c>
      <c r="G546" s="464"/>
      <c r="H546" s="4">
        <f>ROUND(_xlfn.IFERROR(F546*G546," - "),2)</f>
        <v>0</v>
      </c>
      <c r="I546" s="412" t="e">
        <f>H546/$G$612</f>
        <v>#DIV/0!</v>
      </c>
      <c r="J546" s="371" t="e">
        <f>#REF!</f>
        <v>#REF!</v>
      </c>
    </row>
    <row r="547" spans="1:10" ht="12.75" outlineLevel="1">
      <c r="A547" s="498" t="s">
        <v>223</v>
      </c>
      <c r="B547" s="499"/>
      <c r="C547" s="373"/>
      <c r="D547" s="380" t="s">
        <v>806</v>
      </c>
      <c r="E547" s="375">
        <f>SUM(H548:H558)</f>
        <v>0</v>
      </c>
      <c r="F547" s="375"/>
      <c r="G547" s="375"/>
      <c r="H547" s="375"/>
      <c r="I547" s="376" t="e">
        <f>E547/$G$612</f>
        <v>#DIV/0!</v>
      </c>
      <c r="J547" s="371" t="e">
        <f>#REF!</f>
        <v>#REF!</v>
      </c>
    </row>
    <row r="548" spans="1:10" s="468" customFormat="1" ht="38.25" outlineLevel="1">
      <c r="A548" s="422" t="s">
        <v>215</v>
      </c>
      <c r="B548" s="429">
        <v>91834</v>
      </c>
      <c r="C548" s="366" t="s">
        <v>918</v>
      </c>
      <c r="D548" s="367" t="s">
        <v>1311</v>
      </c>
      <c r="E548" s="368" t="s">
        <v>954</v>
      </c>
      <c r="F548" s="410">
        <v>727.5</v>
      </c>
      <c r="G548" s="464"/>
      <c r="H548" s="4">
        <f aca="true" t="shared" si="60" ref="H548:H558">ROUND(_xlfn.IFERROR(F548*G548," - "),2)</f>
        <v>0</v>
      </c>
      <c r="I548" s="412" t="e">
        <f aca="true" t="shared" si="61" ref="I548:I558">H548/$G$612</f>
        <v>#DIV/0!</v>
      </c>
      <c r="J548" s="371" t="e">
        <f>#REF!</f>
        <v>#REF!</v>
      </c>
    </row>
    <row r="549" spans="1:10" s="468" customFormat="1" ht="38.25" outlineLevel="1">
      <c r="A549" s="422" t="s">
        <v>216</v>
      </c>
      <c r="B549" s="429">
        <v>91836</v>
      </c>
      <c r="C549" s="366" t="s">
        <v>918</v>
      </c>
      <c r="D549" s="367" t="s">
        <v>1312</v>
      </c>
      <c r="E549" s="368" t="s">
        <v>954</v>
      </c>
      <c r="F549" s="410">
        <v>300</v>
      </c>
      <c r="G549" s="464"/>
      <c r="H549" s="4">
        <f t="shared" si="60"/>
        <v>0</v>
      </c>
      <c r="I549" s="412" t="e">
        <f t="shared" si="61"/>
        <v>#DIV/0!</v>
      </c>
      <c r="J549" s="371" t="e">
        <f>#REF!</f>
        <v>#REF!</v>
      </c>
    </row>
    <row r="550" spans="1:10" s="468" customFormat="1" ht="38.25" outlineLevel="1">
      <c r="A550" s="422" t="s">
        <v>217</v>
      </c>
      <c r="B550" s="429">
        <v>93008</v>
      </c>
      <c r="C550" s="366" t="s">
        <v>918</v>
      </c>
      <c r="D550" s="367" t="s">
        <v>1313</v>
      </c>
      <c r="E550" s="368" t="s">
        <v>954</v>
      </c>
      <c r="F550" s="410">
        <v>13.9</v>
      </c>
      <c r="G550" s="464"/>
      <c r="H550" s="4">
        <f t="shared" si="60"/>
        <v>0</v>
      </c>
      <c r="I550" s="412" t="e">
        <f t="shared" si="61"/>
        <v>#DIV/0!</v>
      </c>
      <c r="J550" s="371" t="e">
        <f>#REF!</f>
        <v>#REF!</v>
      </c>
    </row>
    <row r="551" spans="1:10" s="468" customFormat="1" ht="38.25" outlineLevel="1">
      <c r="A551" s="422" t="s">
        <v>218</v>
      </c>
      <c r="B551" s="429">
        <v>93010</v>
      </c>
      <c r="C551" s="366" t="s">
        <v>918</v>
      </c>
      <c r="D551" s="367" t="s">
        <v>1314</v>
      </c>
      <c r="E551" s="368" t="s">
        <v>954</v>
      </c>
      <c r="F551" s="410">
        <v>409.3</v>
      </c>
      <c r="G551" s="464"/>
      <c r="H551" s="4">
        <f t="shared" si="60"/>
        <v>0</v>
      </c>
      <c r="I551" s="412" t="e">
        <f t="shared" si="61"/>
        <v>#DIV/0!</v>
      </c>
      <c r="J551" s="371" t="e">
        <f>#REF!</f>
        <v>#REF!</v>
      </c>
    </row>
    <row r="552" spans="1:10" s="468" customFormat="1" ht="38.25" outlineLevel="1">
      <c r="A552" s="422" t="s">
        <v>219</v>
      </c>
      <c r="B552" s="429">
        <v>93011</v>
      </c>
      <c r="C552" s="366" t="s">
        <v>918</v>
      </c>
      <c r="D552" s="367" t="s">
        <v>1315</v>
      </c>
      <c r="E552" s="368" t="s">
        <v>954</v>
      </c>
      <c r="F552" s="410">
        <v>45.1</v>
      </c>
      <c r="G552" s="464"/>
      <c r="H552" s="4">
        <f t="shared" si="60"/>
        <v>0</v>
      </c>
      <c r="I552" s="412" t="e">
        <f t="shared" si="61"/>
        <v>#DIV/0!</v>
      </c>
      <c r="J552" s="371" t="e">
        <f>#REF!</f>
        <v>#REF!</v>
      </c>
    </row>
    <row r="553" spans="1:10" s="468" customFormat="1" ht="12.75" outlineLevel="1">
      <c r="A553" s="422" t="s">
        <v>220</v>
      </c>
      <c r="B553" s="429" t="s">
        <v>283</v>
      </c>
      <c r="C553" s="366" t="s">
        <v>919</v>
      </c>
      <c r="D553" s="367" t="s">
        <v>1250</v>
      </c>
      <c r="E553" s="368" t="s">
        <v>954</v>
      </c>
      <c r="F553" s="410">
        <v>26.3</v>
      </c>
      <c r="G553" s="464"/>
      <c r="H553" s="4">
        <f t="shared" si="60"/>
        <v>0</v>
      </c>
      <c r="I553" s="412" t="e">
        <f t="shared" si="61"/>
        <v>#DIV/0!</v>
      </c>
      <c r="J553" s="371" t="e">
        <f>#REF!</f>
        <v>#REF!</v>
      </c>
    </row>
    <row r="554" spans="1:10" s="470" customFormat="1" ht="38.25" outlineLevel="1">
      <c r="A554" s="422" t="s">
        <v>249</v>
      </c>
      <c r="B554" s="429">
        <v>93012</v>
      </c>
      <c r="C554" s="366" t="s">
        <v>918</v>
      </c>
      <c r="D554" s="367" t="s">
        <v>1316</v>
      </c>
      <c r="E554" s="368" t="s">
        <v>954</v>
      </c>
      <c r="F554" s="410">
        <v>40.6</v>
      </c>
      <c r="G554" s="464"/>
      <c r="H554" s="4">
        <f t="shared" si="60"/>
        <v>0</v>
      </c>
      <c r="I554" s="412" t="e">
        <f t="shared" si="61"/>
        <v>#DIV/0!</v>
      </c>
      <c r="J554" s="371" t="e">
        <f>#REF!</f>
        <v>#REF!</v>
      </c>
    </row>
    <row r="555" spans="1:10" s="468" customFormat="1" ht="25.5" outlineLevel="1">
      <c r="A555" s="422" t="s">
        <v>250</v>
      </c>
      <c r="B555" s="429" t="s">
        <v>294</v>
      </c>
      <c r="C555" s="366" t="s">
        <v>919</v>
      </c>
      <c r="D555" s="367" t="s">
        <v>1255</v>
      </c>
      <c r="E555" s="368" t="s">
        <v>110</v>
      </c>
      <c r="F555" s="410">
        <v>14</v>
      </c>
      <c r="G555" s="464"/>
      <c r="H555" s="4">
        <f>ROUND(_xlfn.IFERROR(F555*G555," - "),2)</f>
        <v>0</v>
      </c>
      <c r="I555" s="412" t="e">
        <f t="shared" si="61"/>
        <v>#DIV/0!</v>
      </c>
      <c r="J555" s="371" t="e">
        <f>#REF!</f>
        <v>#REF!</v>
      </c>
    </row>
    <row r="556" spans="1:10" s="470" customFormat="1" ht="25.5" outlineLevel="1">
      <c r="A556" s="422" t="s">
        <v>938</v>
      </c>
      <c r="B556" s="429">
        <v>100556</v>
      </c>
      <c r="C556" s="366" t="s">
        <v>918</v>
      </c>
      <c r="D556" s="367" t="s">
        <v>1309</v>
      </c>
      <c r="E556" s="368" t="s">
        <v>110</v>
      </c>
      <c r="F556" s="410">
        <v>2</v>
      </c>
      <c r="G556" s="464"/>
      <c r="H556" s="4">
        <f>ROUND(_xlfn.IFERROR(F556*G556," - "),2)</f>
        <v>0</v>
      </c>
      <c r="I556" s="412" t="e">
        <f t="shared" si="61"/>
        <v>#DIV/0!</v>
      </c>
      <c r="J556" s="371" t="e">
        <f>#REF!</f>
        <v>#REF!</v>
      </c>
    </row>
    <row r="557" spans="1:10" s="468" customFormat="1" ht="25.5" outlineLevel="1">
      <c r="A557" s="422" t="s">
        <v>939</v>
      </c>
      <c r="B557" s="429">
        <v>91940</v>
      </c>
      <c r="C557" s="366" t="s">
        <v>918</v>
      </c>
      <c r="D557" s="367" t="s">
        <v>1310</v>
      </c>
      <c r="E557" s="368" t="s">
        <v>110</v>
      </c>
      <c r="F557" s="410">
        <v>279</v>
      </c>
      <c r="G557" s="464"/>
      <c r="H557" s="4">
        <f t="shared" si="60"/>
        <v>0</v>
      </c>
      <c r="I557" s="412" t="e">
        <f t="shared" si="61"/>
        <v>#DIV/0!</v>
      </c>
      <c r="J557" s="371" t="e">
        <f>#REF!</f>
        <v>#REF!</v>
      </c>
    </row>
    <row r="558" spans="1:10" s="470" customFormat="1" ht="26.25" outlineLevel="1" thickBot="1">
      <c r="A558" s="422" t="s">
        <v>940</v>
      </c>
      <c r="B558" s="429">
        <v>91937</v>
      </c>
      <c r="C558" s="366" t="s">
        <v>918</v>
      </c>
      <c r="D558" s="367" t="s">
        <v>1317</v>
      </c>
      <c r="E558" s="368" t="s">
        <v>110</v>
      </c>
      <c r="F558" s="410">
        <v>168</v>
      </c>
      <c r="G558" s="464"/>
      <c r="H558" s="4">
        <f t="shared" si="60"/>
        <v>0</v>
      </c>
      <c r="I558" s="412" t="e">
        <f t="shared" si="61"/>
        <v>#DIV/0!</v>
      </c>
      <c r="J558" s="371" t="e">
        <f>#REF!</f>
        <v>#REF!</v>
      </c>
    </row>
    <row r="559" spans="1:10" s="15" customFormat="1" ht="15.75" thickBot="1">
      <c r="A559" s="496">
        <v>16</v>
      </c>
      <c r="B559" s="503"/>
      <c r="C559" s="356"/>
      <c r="D559" s="357" t="s">
        <v>855</v>
      </c>
      <c r="E559" s="358">
        <f>ROUND(SUM(E560),2)</f>
        <v>0</v>
      </c>
      <c r="F559" s="358"/>
      <c r="G559" s="358"/>
      <c r="H559" s="359"/>
      <c r="I559" s="360" t="e">
        <f>E559/$G$612</f>
        <v>#DIV/0!</v>
      </c>
      <c r="J559" s="361" t="e">
        <f>#REF!</f>
        <v>#REF!</v>
      </c>
    </row>
    <row r="560" spans="1:10" s="14" customFormat="1" ht="12.75" outlineLevel="1">
      <c r="A560" s="500" t="s">
        <v>854</v>
      </c>
      <c r="B560" s="501"/>
      <c r="C560" s="362"/>
      <c r="D560" s="439" t="s">
        <v>855</v>
      </c>
      <c r="E560" s="364">
        <f>SUM(H561:H563)</f>
        <v>0</v>
      </c>
      <c r="F560" s="364"/>
      <c r="G560" s="364"/>
      <c r="H560" s="364"/>
      <c r="I560" s="365" t="e">
        <f>E560/$G$612</f>
        <v>#DIV/0!</v>
      </c>
      <c r="J560" s="371" t="e">
        <f>#REF!</f>
        <v>#REF!</v>
      </c>
    </row>
    <row r="561" spans="1:10" s="470" customFormat="1" ht="25.5" outlineLevel="1">
      <c r="A561" s="422" t="s">
        <v>856</v>
      </c>
      <c r="B561" s="429" t="s">
        <v>334</v>
      </c>
      <c r="C561" s="366" t="s">
        <v>919</v>
      </c>
      <c r="D561" s="367" t="s">
        <v>1318</v>
      </c>
      <c r="E561" s="368" t="s">
        <v>441</v>
      </c>
      <c r="F561" s="410">
        <v>1.5</v>
      </c>
      <c r="G561" s="464"/>
      <c r="H561" s="4">
        <f>ROUND(_xlfn.IFERROR(F561*G561," - "),2)</f>
        <v>0</v>
      </c>
      <c r="I561" s="412" t="e">
        <f>H561/$G$612</f>
        <v>#DIV/0!</v>
      </c>
      <c r="J561" s="371" t="e">
        <f>#REF!</f>
        <v>#REF!</v>
      </c>
    </row>
    <row r="562" spans="1:10" s="470" customFormat="1" ht="38.25" outlineLevel="1">
      <c r="A562" s="422" t="s">
        <v>857</v>
      </c>
      <c r="B562" s="429" t="s">
        <v>393</v>
      </c>
      <c r="C562" s="366" t="s">
        <v>920</v>
      </c>
      <c r="D562" s="367" t="s">
        <v>1319</v>
      </c>
      <c r="E562" s="368" t="s">
        <v>110</v>
      </c>
      <c r="F562" s="410">
        <v>4</v>
      </c>
      <c r="G562" s="464"/>
      <c r="H562" s="4">
        <f>ROUND(_xlfn.IFERROR(F562*G562," - "),2)</f>
        <v>0</v>
      </c>
      <c r="I562" s="412" t="e">
        <f>H562/$G$612</f>
        <v>#DIV/0!</v>
      </c>
      <c r="J562" s="371" t="e">
        <f>#REF!</f>
        <v>#REF!</v>
      </c>
    </row>
    <row r="563" spans="1:10" s="470" customFormat="1" ht="13.5" outlineLevel="1" thickBot="1">
      <c r="A563" s="422" t="s">
        <v>858</v>
      </c>
      <c r="B563" s="429" t="s">
        <v>333</v>
      </c>
      <c r="C563" s="366" t="s">
        <v>919</v>
      </c>
      <c r="D563" s="367" t="s">
        <v>1320</v>
      </c>
      <c r="E563" s="368" t="s">
        <v>954</v>
      </c>
      <c r="F563" s="410">
        <v>50</v>
      </c>
      <c r="G563" s="464"/>
      <c r="H563" s="4">
        <f>ROUND(_xlfn.IFERROR(F563*G563," - "),2)</f>
        <v>0</v>
      </c>
      <c r="I563" s="412" t="e">
        <f>H563/$G$612</f>
        <v>#DIV/0!</v>
      </c>
      <c r="J563" s="371" t="e">
        <f>#REF!</f>
        <v>#REF!</v>
      </c>
    </row>
    <row r="564" spans="1:10" s="15" customFormat="1" ht="30.75" thickBot="1">
      <c r="A564" s="496">
        <v>17</v>
      </c>
      <c r="B564" s="503"/>
      <c r="C564" s="356"/>
      <c r="D564" s="357" t="s">
        <v>860</v>
      </c>
      <c r="E564" s="358">
        <f>ROUND(SUM(E565),2)</f>
        <v>0</v>
      </c>
      <c r="F564" s="358"/>
      <c r="G564" s="358"/>
      <c r="H564" s="359"/>
      <c r="I564" s="360" t="e">
        <f>E564/$G$612</f>
        <v>#DIV/0!</v>
      </c>
      <c r="J564" s="361" t="e">
        <f>#REF!</f>
        <v>#REF!</v>
      </c>
    </row>
    <row r="565" spans="1:10" s="14" customFormat="1" ht="12.75" outlineLevel="1">
      <c r="A565" s="500" t="s">
        <v>267</v>
      </c>
      <c r="B565" s="501"/>
      <c r="C565" s="362"/>
      <c r="D565" s="439" t="s">
        <v>861</v>
      </c>
      <c r="E565" s="364">
        <f>SUM(H566:H580)</f>
        <v>0</v>
      </c>
      <c r="F565" s="364"/>
      <c r="G565" s="364"/>
      <c r="H565" s="364"/>
      <c r="I565" s="365" t="e">
        <f>E565/$G$612</f>
        <v>#DIV/0!</v>
      </c>
      <c r="J565" s="371" t="e">
        <f>#REF!</f>
        <v>#REF!</v>
      </c>
    </row>
    <row r="566" spans="1:10" s="470" customFormat="1" ht="25.5" outlineLevel="1">
      <c r="A566" s="422" t="s">
        <v>859</v>
      </c>
      <c r="B566" s="429">
        <v>96989</v>
      </c>
      <c r="C566" s="366" t="s">
        <v>918</v>
      </c>
      <c r="D566" s="367" t="s">
        <v>1321</v>
      </c>
      <c r="E566" s="368" t="s">
        <v>110</v>
      </c>
      <c r="F566" s="410">
        <v>1</v>
      </c>
      <c r="G566" s="464"/>
      <c r="H566" s="4">
        <f aca="true" t="shared" si="62" ref="H566:H580">ROUND(_xlfn.IFERROR(F566*G566," - "),2)</f>
        <v>0</v>
      </c>
      <c r="I566" s="412" t="e">
        <f>H566/$G$612</f>
        <v>#DIV/0!</v>
      </c>
      <c r="J566" s="371" t="e">
        <f>#REF!</f>
        <v>#REF!</v>
      </c>
    </row>
    <row r="567" spans="1:10" ht="12.75" outlineLevel="1">
      <c r="A567" s="422" t="s">
        <v>862</v>
      </c>
      <c r="B567" s="429" t="s">
        <v>375</v>
      </c>
      <c r="C567" s="366" t="s">
        <v>919</v>
      </c>
      <c r="D567" s="367" t="s">
        <v>1322</v>
      </c>
      <c r="E567" s="368" t="s">
        <v>954</v>
      </c>
      <c r="F567" s="410">
        <v>154</v>
      </c>
      <c r="G567" s="464"/>
      <c r="H567" s="4">
        <f t="shared" si="62"/>
        <v>0</v>
      </c>
      <c r="I567" s="412" t="e">
        <f>H567/$G$612</f>
        <v>#DIV/0!</v>
      </c>
      <c r="J567" s="371" t="e">
        <f>#REF!</f>
        <v>#REF!</v>
      </c>
    </row>
    <row r="568" spans="1:10" ht="25.5" outlineLevel="1">
      <c r="A568" s="422" t="s">
        <v>863</v>
      </c>
      <c r="B568" s="429">
        <v>98463</v>
      </c>
      <c r="C568" s="366" t="s">
        <v>918</v>
      </c>
      <c r="D568" s="367" t="s">
        <v>1323</v>
      </c>
      <c r="E568" s="368" t="s">
        <v>110</v>
      </c>
      <c r="F568" s="410">
        <v>16</v>
      </c>
      <c r="G568" s="464"/>
      <c r="H568" s="4">
        <f t="shared" si="62"/>
        <v>0</v>
      </c>
      <c r="I568" s="412" t="e">
        <f>H568/$G$612</f>
        <v>#DIV/0!</v>
      </c>
      <c r="J568" s="371" t="e">
        <f>#REF!</f>
        <v>#REF!</v>
      </c>
    </row>
    <row r="569" spans="1:10" ht="38.25" outlineLevel="1">
      <c r="A569" s="422" t="s">
        <v>864</v>
      </c>
      <c r="B569" s="429" t="s">
        <v>322</v>
      </c>
      <c r="C569" s="366" t="s">
        <v>919</v>
      </c>
      <c r="D569" s="367" t="s">
        <v>1324</v>
      </c>
      <c r="E569" s="368" t="s">
        <v>110</v>
      </c>
      <c r="F569" s="410">
        <v>4</v>
      </c>
      <c r="G569" s="464"/>
      <c r="H569" s="4">
        <f t="shared" si="62"/>
        <v>0</v>
      </c>
      <c r="I569" s="412" t="e">
        <f>H569/$G$612</f>
        <v>#DIV/0!</v>
      </c>
      <c r="J569" s="371" t="e">
        <f>#REF!</f>
        <v>#REF!</v>
      </c>
    </row>
    <row r="570" spans="1:10" s="470" customFormat="1" ht="12.75" outlineLevel="1">
      <c r="A570" s="422" t="s">
        <v>865</v>
      </c>
      <c r="B570" s="429" t="s">
        <v>308</v>
      </c>
      <c r="C570" s="366" t="s">
        <v>919</v>
      </c>
      <c r="D570" s="367" t="s">
        <v>1325</v>
      </c>
      <c r="E570" s="368" t="s">
        <v>110</v>
      </c>
      <c r="F570" s="410">
        <v>48</v>
      </c>
      <c r="G570" s="464"/>
      <c r="H570" s="4">
        <f t="shared" si="62"/>
        <v>0</v>
      </c>
      <c r="I570" s="412" t="e">
        <f>H570/$G$612</f>
        <v>#DIV/0!</v>
      </c>
      <c r="J570" s="371" t="e">
        <f>#REF!</f>
        <v>#REF!</v>
      </c>
    </row>
    <row r="571" spans="1:10" ht="25.5" outlineLevel="1">
      <c r="A571" s="422" t="s">
        <v>866</v>
      </c>
      <c r="B571" s="429" t="s">
        <v>309</v>
      </c>
      <c r="C571" s="366" t="s">
        <v>919</v>
      </c>
      <c r="D571" s="367" t="s">
        <v>1326</v>
      </c>
      <c r="E571" s="368" t="s">
        <v>110</v>
      </c>
      <c r="F571" s="410">
        <v>1</v>
      </c>
      <c r="G571" s="464"/>
      <c r="H571" s="4">
        <f t="shared" si="62"/>
        <v>0</v>
      </c>
      <c r="I571" s="412" t="e">
        <f aca="true" t="shared" si="63" ref="I571:I580">H571/$G$612</f>
        <v>#DIV/0!</v>
      </c>
      <c r="J571" s="371" t="e">
        <f>#REF!</f>
        <v>#REF!</v>
      </c>
    </row>
    <row r="572" spans="1:10" ht="25.5" outlineLevel="1">
      <c r="A572" s="422" t="s">
        <v>867</v>
      </c>
      <c r="B572" s="429">
        <v>93358</v>
      </c>
      <c r="C572" s="366" t="s">
        <v>918</v>
      </c>
      <c r="D572" s="367" t="s">
        <v>968</v>
      </c>
      <c r="E572" s="368" t="s">
        <v>961</v>
      </c>
      <c r="F572" s="410">
        <v>43.95</v>
      </c>
      <c r="G572" s="464"/>
      <c r="H572" s="4">
        <f t="shared" si="62"/>
        <v>0</v>
      </c>
      <c r="I572" s="412" t="e">
        <f t="shared" si="63"/>
        <v>#DIV/0!</v>
      </c>
      <c r="J572" s="371" t="e">
        <f>#REF!</f>
        <v>#REF!</v>
      </c>
    </row>
    <row r="573" spans="1:10" ht="25.5" outlineLevel="1">
      <c r="A573" s="422" t="s">
        <v>868</v>
      </c>
      <c r="B573" s="429">
        <v>93382</v>
      </c>
      <c r="C573" s="366" t="s">
        <v>918</v>
      </c>
      <c r="D573" s="367" t="s">
        <v>970</v>
      </c>
      <c r="E573" s="368" t="s">
        <v>961</v>
      </c>
      <c r="F573" s="410">
        <v>43.95</v>
      </c>
      <c r="G573" s="464"/>
      <c r="H573" s="4">
        <f t="shared" si="62"/>
        <v>0</v>
      </c>
      <c r="I573" s="412" t="e">
        <f t="shared" si="63"/>
        <v>#DIV/0!</v>
      </c>
      <c r="J573" s="371" t="e">
        <f>#REF!</f>
        <v>#REF!</v>
      </c>
    </row>
    <row r="574" spans="1:10" ht="25.5" outlineLevel="1">
      <c r="A574" s="422" t="s">
        <v>869</v>
      </c>
      <c r="B574" s="429">
        <v>96985</v>
      </c>
      <c r="C574" s="366" t="s">
        <v>918</v>
      </c>
      <c r="D574" s="367" t="s">
        <v>1327</v>
      </c>
      <c r="E574" s="368" t="s">
        <v>110</v>
      </c>
      <c r="F574" s="410">
        <v>16</v>
      </c>
      <c r="G574" s="464"/>
      <c r="H574" s="4">
        <f t="shared" si="62"/>
        <v>0</v>
      </c>
      <c r="I574" s="412" t="e">
        <f t="shared" si="63"/>
        <v>#DIV/0!</v>
      </c>
      <c r="J574" s="371" t="e">
        <f>#REF!</f>
        <v>#REF!</v>
      </c>
    </row>
    <row r="575" spans="1:10" s="470" customFormat="1" ht="25.5" outlineLevel="1">
      <c r="A575" s="422" t="s">
        <v>870</v>
      </c>
      <c r="B575" s="429">
        <v>96971</v>
      </c>
      <c r="C575" s="366" t="s">
        <v>918</v>
      </c>
      <c r="D575" s="367" t="s">
        <v>1328</v>
      </c>
      <c r="E575" s="368" t="s">
        <v>954</v>
      </c>
      <c r="F575" s="410">
        <v>65</v>
      </c>
      <c r="G575" s="464"/>
      <c r="H575" s="4">
        <f t="shared" si="62"/>
        <v>0</v>
      </c>
      <c r="I575" s="412" t="e">
        <f t="shared" si="63"/>
        <v>#DIV/0!</v>
      </c>
      <c r="J575" s="371" t="e">
        <f>#REF!</f>
        <v>#REF!</v>
      </c>
    </row>
    <row r="576" spans="1:10" s="470" customFormat="1" ht="25.5" outlineLevel="1">
      <c r="A576" s="422" t="s">
        <v>871</v>
      </c>
      <c r="B576" s="429">
        <v>96973</v>
      </c>
      <c r="C576" s="366" t="s">
        <v>918</v>
      </c>
      <c r="D576" s="367" t="s">
        <v>1329</v>
      </c>
      <c r="E576" s="368" t="s">
        <v>954</v>
      </c>
      <c r="F576" s="410">
        <v>348.78</v>
      </c>
      <c r="G576" s="464"/>
      <c r="H576" s="4">
        <f t="shared" si="62"/>
        <v>0</v>
      </c>
      <c r="I576" s="412" t="e">
        <f t="shared" si="63"/>
        <v>#DIV/0!</v>
      </c>
      <c r="J576" s="371" t="e">
        <f>#REF!</f>
        <v>#REF!</v>
      </c>
    </row>
    <row r="577" spans="1:10" s="470" customFormat="1" ht="25.5" outlineLevel="1">
      <c r="A577" s="422" t="s">
        <v>872</v>
      </c>
      <c r="B577" s="429">
        <v>96974</v>
      </c>
      <c r="C577" s="366" t="s">
        <v>918</v>
      </c>
      <c r="D577" s="367" t="s">
        <v>1330</v>
      </c>
      <c r="E577" s="368" t="s">
        <v>954</v>
      </c>
      <c r="F577" s="410">
        <v>308</v>
      </c>
      <c r="G577" s="464"/>
      <c r="H577" s="4">
        <f t="shared" si="62"/>
        <v>0</v>
      </c>
      <c r="I577" s="412" t="e">
        <f t="shared" si="63"/>
        <v>#DIV/0!</v>
      </c>
      <c r="J577" s="371" t="e">
        <f>#REF!</f>
        <v>#REF!</v>
      </c>
    </row>
    <row r="578" spans="1:10" s="470" customFormat="1" ht="25.5" outlineLevel="1">
      <c r="A578" s="422" t="s">
        <v>873</v>
      </c>
      <c r="B578" s="429">
        <v>98111</v>
      </c>
      <c r="C578" s="366" t="s">
        <v>918</v>
      </c>
      <c r="D578" s="367" t="s">
        <v>1331</v>
      </c>
      <c r="E578" s="368" t="s">
        <v>110</v>
      </c>
      <c r="F578" s="410">
        <v>16</v>
      </c>
      <c r="G578" s="464"/>
      <c r="H578" s="4">
        <f t="shared" si="62"/>
        <v>0</v>
      </c>
      <c r="I578" s="412" t="e">
        <f t="shared" si="63"/>
        <v>#DIV/0!</v>
      </c>
      <c r="J578" s="371" t="e">
        <f>#REF!</f>
        <v>#REF!</v>
      </c>
    </row>
    <row r="579" spans="1:10" s="470" customFormat="1" ht="12.75" outlineLevel="1">
      <c r="A579" s="422" t="s">
        <v>874</v>
      </c>
      <c r="B579" s="429" t="s">
        <v>394</v>
      </c>
      <c r="C579" s="366" t="s">
        <v>920</v>
      </c>
      <c r="D579" s="367" t="s">
        <v>1332</v>
      </c>
      <c r="E579" s="368" t="s">
        <v>110</v>
      </c>
      <c r="F579" s="410">
        <v>340</v>
      </c>
      <c r="G579" s="464"/>
      <c r="H579" s="4">
        <f t="shared" si="62"/>
        <v>0</v>
      </c>
      <c r="I579" s="412" t="e">
        <f t="shared" si="63"/>
        <v>#DIV/0!</v>
      </c>
      <c r="J579" s="371" t="e">
        <f>#REF!</f>
        <v>#REF!</v>
      </c>
    </row>
    <row r="580" spans="1:10" s="470" customFormat="1" ht="13.5" outlineLevel="1" thickBot="1">
      <c r="A580" s="422" t="s">
        <v>875</v>
      </c>
      <c r="B580" s="429" t="s">
        <v>138</v>
      </c>
      <c r="C580" s="366" t="s">
        <v>920</v>
      </c>
      <c r="D580" s="367" t="s">
        <v>1333</v>
      </c>
      <c r="E580" s="368" t="s">
        <v>110</v>
      </c>
      <c r="F580" s="410">
        <v>32</v>
      </c>
      <c r="G580" s="464"/>
      <c r="H580" s="4">
        <f t="shared" si="62"/>
        <v>0</v>
      </c>
      <c r="I580" s="412" t="e">
        <f t="shared" si="63"/>
        <v>#DIV/0!</v>
      </c>
      <c r="J580" s="371" t="e">
        <f>#REF!</f>
        <v>#REF!</v>
      </c>
    </row>
    <row r="581" spans="1:10" s="15" customFormat="1" ht="15.75" thickBot="1">
      <c r="A581" s="496">
        <v>18</v>
      </c>
      <c r="B581" s="503"/>
      <c r="C581" s="356"/>
      <c r="D581" s="357" t="s">
        <v>165</v>
      </c>
      <c r="E581" s="358">
        <f>ROUND(SUM(E582+E592+E602+E610),2)</f>
        <v>0</v>
      </c>
      <c r="F581" s="358"/>
      <c r="G581" s="358"/>
      <c r="H581" s="359"/>
      <c r="I581" s="360" t="e">
        <f>E581/$G$612</f>
        <v>#DIV/0!</v>
      </c>
      <c r="J581" s="361" t="e">
        <f>#REF!</f>
        <v>#REF!</v>
      </c>
    </row>
    <row r="582" spans="1:10" s="14" customFormat="1" ht="12.75" outlineLevel="1">
      <c r="A582" s="500" t="s">
        <v>877</v>
      </c>
      <c r="B582" s="501"/>
      <c r="C582" s="362"/>
      <c r="D582" s="439" t="s">
        <v>876</v>
      </c>
      <c r="E582" s="364">
        <f>SUM(H583:H591)</f>
        <v>0</v>
      </c>
      <c r="F582" s="364"/>
      <c r="G582" s="364"/>
      <c r="H582" s="364"/>
      <c r="I582" s="365" t="e">
        <f>E582/$G$612</f>
        <v>#DIV/0!</v>
      </c>
      <c r="J582" s="371" t="e">
        <f>#REF!</f>
        <v>#REF!</v>
      </c>
    </row>
    <row r="583" spans="1:10" s="470" customFormat="1" ht="12.75" outlineLevel="1">
      <c r="A583" s="422" t="s">
        <v>878</v>
      </c>
      <c r="B583" s="429" t="s">
        <v>282</v>
      </c>
      <c r="C583" s="366" t="s">
        <v>919</v>
      </c>
      <c r="D583" s="367" t="s">
        <v>1334</v>
      </c>
      <c r="E583" s="368" t="s">
        <v>1335</v>
      </c>
      <c r="F583" s="410">
        <v>1</v>
      </c>
      <c r="G583" s="464"/>
      <c r="H583" s="4">
        <f aca="true" t="shared" si="64" ref="H583:H591">ROUND(_xlfn.IFERROR(F583*G583," - "),2)</f>
        <v>0</v>
      </c>
      <c r="I583" s="412" t="e">
        <f aca="true" t="shared" si="65" ref="I583:I591">H583/$G$612</f>
        <v>#DIV/0!</v>
      </c>
      <c r="J583" s="371" t="e">
        <f>#REF!</f>
        <v>#REF!</v>
      </c>
    </row>
    <row r="584" spans="1:10" s="470" customFormat="1" ht="25.5" outlineLevel="1">
      <c r="A584" s="422" t="s">
        <v>879</v>
      </c>
      <c r="B584" s="429" t="s">
        <v>408</v>
      </c>
      <c r="C584" s="366" t="s">
        <v>919</v>
      </c>
      <c r="D584" s="367" t="s">
        <v>1336</v>
      </c>
      <c r="E584" s="368" t="s">
        <v>441</v>
      </c>
      <c r="F584" s="410">
        <v>84.61</v>
      </c>
      <c r="G584" s="464"/>
      <c r="H584" s="4">
        <f t="shared" si="64"/>
        <v>0</v>
      </c>
      <c r="I584" s="412" t="e">
        <f t="shared" si="65"/>
        <v>#DIV/0!</v>
      </c>
      <c r="J584" s="371" t="e">
        <f>#REF!</f>
        <v>#REF!</v>
      </c>
    </row>
    <row r="585" spans="1:10" s="470" customFormat="1" ht="12.75" outlineLevel="1">
      <c r="A585" s="422" t="s">
        <v>880</v>
      </c>
      <c r="B585" s="429" t="s">
        <v>316</v>
      </c>
      <c r="C585" s="366" t="s">
        <v>919</v>
      </c>
      <c r="D585" s="367" t="s">
        <v>1337</v>
      </c>
      <c r="E585" s="368" t="s">
        <v>441</v>
      </c>
      <c r="F585" s="410">
        <v>50</v>
      </c>
      <c r="G585" s="464"/>
      <c r="H585" s="4">
        <f t="shared" si="64"/>
        <v>0</v>
      </c>
      <c r="I585" s="412" t="e">
        <f t="shared" si="65"/>
        <v>#DIV/0!</v>
      </c>
      <c r="J585" s="371" t="e">
        <f>#REF!</f>
        <v>#REF!</v>
      </c>
    </row>
    <row r="586" spans="1:10" ht="25.5" outlineLevel="1">
      <c r="A586" s="422" t="s">
        <v>881</v>
      </c>
      <c r="B586" s="429" t="s">
        <v>272</v>
      </c>
      <c r="C586" s="366" t="s">
        <v>919</v>
      </c>
      <c r="D586" s="367" t="s">
        <v>1338</v>
      </c>
      <c r="E586" s="368" t="s">
        <v>441</v>
      </c>
      <c r="F586" s="410">
        <v>51.18</v>
      </c>
      <c r="G586" s="464"/>
      <c r="H586" s="4">
        <f t="shared" si="64"/>
        <v>0</v>
      </c>
      <c r="I586" s="412" t="e">
        <f t="shared" si="65"/>
        <v>#DIV/0!</v>
      </c>
      <c r="J586" s="371" t="e">
        <f>#REF!</f>
        <v>#REF!</v>
      </c>
    </row>
    <row r="587" spans="1:10" s="14" customFormat="1" ht="38.25" outlineLevel="1">
      <c r="A587" s="422" t="s">
        <v>882</v>
      </c>
      <c r="B587" s="429" t="s">
        <v>401</v>
      </c>
      <c r="C587" s="366" t="s">
        <v>920</v>
      </c>
      <c r="D587" s="367" t="s">
        <v>1339</v>
      </c>
      <c r="E587" s="368" t="s">
        <v>954</v>
      </c>
      <c r="F587" s="410">
        <v>20</v>
      </c>
      <c r="G587" s="464"/>
      <c r="H587" s="4">
        <f t="shared" si="64"/>
        <v>0</v>
      </c>
      <c r="I587" s="412" t="e">
        <f t="shared" si="65"/>
        <v>#DIV/0!</v>
      </c>
      <c r="J587" s="371" t="e">
        <f>#REF!</f>
        <v>#REF!</v>
      </c>
    </row>
    <row r="588" spans="1:10" s="470" customFormat="1" ht="25.5" outlineLevel="1">
      <c r="A588" s="422" t="s">
        <v>883</v>
      </c>
      <c r="B588" s="429">
        <v>101965</v>
      </c>
      <c r="C588" s="366" t="s">
        <v>918</v>
      </c>
      <c r="D588" s="367" t="s">
        <v>1340</v>
      </c>
      <c r="E588" s="368" t="s">
        <v>954</v>
      </c>
      <c r="F588" s="410">
        <v>144.95</v>
      </c>
      <c r="G588" s="464"/>
      <c r="H588" s="4">
        <f t="shared" si="64"/>
        <v>0</v>
      </c>
      <c r="I588" s="412" t="e">
        <f t="shared" si="65"/>
        <v>#DIV/0!</v>
      </c>
      <c r="J588" s="371" t="e">
        <f>#REF!</f>
        <v>#REF!</v>
      </c>
    </row>
    <row r="589" spans="1:10" s="470" customFormat="1" ht="25.5" outlineLevel="1">
      <c r="A589" s="422" t="s">
        <v>884</v>
      </c>
      <c r="B589" s="429">
        <v>100862</v>
      </c>
      <c r="C589" s="366" t="s">
        <v>918</v>
      </c>
      <c r="D589" s="367" t="s">
        <v>1341</v>
      </c>
      <c r="E589" s="368" t="s">
        <v>110</v>
      </c>
      <c r="F589" s="410">
        <v>223</v>
      </c>
      <c r="G589" s="464"/>
      <c r="H589" s="4">
        <f t="shared" si="64"/>
        <v>0</v>
      </c>
      <c r="I589" s="412" t="e">
        <f t="shared" si="65"/>
        <v>#DIV/0!</v>
      </c>
      <c r="J589" s="371" t="e">
        <f>#REF!</f>
        <v>#REF!</v>
      </c>
    </row>
    <row r="590" spans="1:10" s="470" customFormat="1" ht="12.75" outlineLevel="1">
      <c r="A590" s="422" t="s">
        <v>885</v>
      </c>
      <c r="B590" s="429" t="s">
        <v>270</v>
      </c>
      <c r="C590" s="366" t="s">
        <v>919</v>
      </c>
      <c r="D590" s="367" t="s">
        <v>1342</v>
      </c>
      <c r="E590" s="368" t="s">
        <v>954</v>
      </c>
      <c r="F590" s="410">
        <v>2</v>
      </c>
      <c r="G590" s="464"/>
      <c r="H590" s="4">
        <f t="shared" si="64"/>
        <v>0</v>
      </c>
      <c r="I590" s="412" t="e">
        <f t="shared" si="65"/>
        <v>#DIV/0!</v>
      </c>
      <c r="J590" s="371" t="e">
        <f>#REF!</f>
        <v>#REF!</v>
      </c>
    </row>
    <row r="591" spans="1:10" s="470" customFormat="1" ht="25.5" outlineLevel="1">
      <c r="A591" s="422" t="s">
        <v>886</v>
      </c>
      <c r="B591" s="429" t="s">
        <v>383</v>
      </c>
      <c r="C591" s="366" t="s">
        <v>920</v>
      </c>
      <c r="D591" s="367" t="s">
        <v>1343</v>
      </c>
      <c r="E591" s="368" t="s">
        <v>954</v>
      </c>
      <c r="F591" s="410">
        <v>6.4</v>
      </c>
      <c r="G591" s="464"/>
      <c r="H591" s="4">
        <f t="shared" si="64"/>
        <v>0</v>
      </c>
      <c r="I591" s="412" t="e">
        <f t="shared" si="65"/>
        <v>#DIV/0!</v>
      </c>
      <c r="J591" s="371" t="e">
        <f>#REF!</f>
        <v>#REF!</v>
      </c>
    </row>
    <row r="592" spans="1:10" ht="12.75" outlineLevel="1">
      <c r="A592" s="498" t="s">
        <v>887</v>
      </c>
      <c r="B592" s="499"/>
      <c r="C592" s="373"/>
      <c r="D592" s="380" t="s">
        <v>897</v>
      </c>
      <c r="E592" s="375">
        <f>SUM(H593:H601)</f>
        <v>0</v>
      </c>
      <c r="F592" s="375"/>
      <c r="G592" s="375"/>
      <c r="H592" s="375"/>
      <c r="I592" s="376" t="e">
        <f>E592/$G$612</f>
        <v>#DIV/0!</v>
      </c>
      <c r="J592" s="371" t="e">
        <f>#REF!</f>
        <v>#REF!</v>
      </c>
    </row>
    <row r="593" spans="1:10" s="470" customFormat="1" ht="25.5" outlineLevel="1">
      <c r="A593" s="422" t="s">
        <v>888</v>
      </c>
      <c r="B593" s="429" t="s">
        <v>246</v>
      </c>
      <c r="C593" s="366" t="s">
        <v>920</v>
      </c>
      <c r="D593" s="367" t="s">
        <v>1344</v>
      </c>
      <c r="E593" s="368" t="s">
        <v>954</v>
      </c>
      <c r="F593" s="410">
        <v>35</v>
      </c>
      <c r="G593" s="464"/>
      <c r="H593" s="4">
        <f aca="true" t="shared" si="66" ref="H593:H601">ROUND(_xlfn.IFERROR(F593*G593," - "),2)</f>
        <v>0</v>
      </c>
      <c r="I593" s="412" t="e">
        <f aca="true" t="shared" si="67" ref="I593:I601">H593/$G$612</f>
        <v>#DIV/0!</v>
      </c>
      <c r="J593" s="371" t="e">
        <f>#REF!</f>
        <v>#REF!</v>
      </c>
    </row>
    <row r="594" spans="1:10" s="470" customFormat="1" ht="12.75" outlineLevel="1">
      <c r="A594" s="422" t="s">
        <v>889</v>
      </c>
      <c r="B594" s="429" t="s">
        <v>390</v>
      </c>
      <c r="C594" s="366" t="s">
        <v>920</v>
      </c>
      <c r="D594" s="367" t="s">
        <v>1345</v>
      </c>
      <c r="E594" s="368" t="s">
        <v>110</v>
      </c>
      <c r="F594" s="410">
        <v>5</v>
      </c>
      <c r="G594" s="464"/>
      <c r="H594" s="4">
        <f t="shared" si="66"/>
        <v>0</v>
      </c>
      <c r="I594" s="412" t="e">
        <f t="shared" si="67"/>
        <v>#DIV/0!</v>
      </c>
      <c r="J594" s="371" t="e">
        <f>#REF!</f>
        <v>#REF!</v>
      </c>
    </row>
    <row r="595" spans="1:10" s="470" customFormat="1" ht="12.75" outlineLevel="1">
      <c r="A595" s="422" t="s">
        <v>890</v>
      </c>
      <c r="B595" s="429" t="s">
        <v>391</v>
      </c>
      <c r="C595" s="366" t="s">
        <v>920</v>
      </c>
      <c r="D595" s="367" t="s">
        <v>1346</v>
      </c>
      <c r="E595" s="368" t="s">
        <v>110</v>
      </c>
      <c r="F595" s="410">
        <v>6</v>
      </c>
      <c r="G595" s="464"/>
      <c r="H595" s="4">
        <f t="shared" si="66"/>
        <v>0</v>
      </c>
      <c r="I595" s="412" t="e">
        <f t="shared" si="67"/>
        <v>#DIV/0!</v>
      </c>
      <c r="J595" s="371" t="e">
        <f>#REF!</f>
        <v>#REF!</v>
      </c>
    </row>
    <row r="596" spans="1:10" ht="12.75" outlineLevel="1">
      <c r="A596" s="422" t="s">
        <v>891</v>
      </c>
      <c r="B596" s="429" t="s">
        <v>47</v>
      </c>
      <c r="C596" s="366" t="s">
        <v>920</v>
      </c>
      <c r="D596" s="367" t="s">
        <v>1347</v>
      </c>
      <c r="E596" s="368" t="s">
        <v>110</v>
      </c>
      <c r="F596" s="410">
        <v>5</v>
      </c>
      <c r="G596" s="464"/>
      <c r="H596" s="4">
        <f t="shared" si="66"/>
        <v>0</v>
      </c>
      <c r="I596" s="412" t="e">
        <f t="shared" si="67"/>
        <v>#DIV/0!</v>
      </c>
      <c r="J596" s="371" t="e">
        <f>#REF!</f>
        <v>#REF!</v>
      </c>
    </row>
    <row r="597" spans="1:10" s="14" customFormat="1" ht="12.75" outlineLevel="1">
      <c r="A597" s="422" t="s">
        <v>892</v>
      </c>
      <c r="B597" s="429" t="s">
        <v>89</v>
      </c>
      <c r="C597" s="366" t="s">
        <v>920</v>
      </c>
      <c r="D597" s="367" t="s">
        <v>1035</v>
      </c>
      <c r="E597" s="368" t="s">
        <v>441</v>
      </c>
      <c r="F597" s="410">
        <v>6.05</v>
      </c>
      <c r="G597" s="464"/>
      <c r="H597" s="4">
        <f t="shared" si="66"/>
        <v>0</v>
      </c>
      <c r="I597" s="412" t="e">
        <f t="shared" si="67"/>
        <v>#DIV/0!</v>
      </c>
      <c r="J597" s="371" t="e">
        <f>#REF!</f>
        <v>#REF!</v>
      </c>
    </row>
    <row r="598" spans="1:10" s="470" customFormat="1" ht="12.75" outlineLevel="1">
      <c r="A598" s="422" t="s">
        <v>893</v>
      </c>
      <c r="B598" s="429" t="s">
        <v>382</v>
      </c>
      <c r="C598" s="366" t="s">
        <v>920</v>
      </c>
      <c r="D598" s="367" t="s">
        <v>1348</v>
      </c>
      <c r="E598" s="368" t="s">
        <v>954</v>
      </c>
      <c r="F598" s="410">
        <v>31</v>
      </c>
      <c r="G598" s="464"/>
      <c r="H598" s="4">
        <f t="shared" si="66"/>
        <v>0</v>
      </c>
      <c r="I598" s="412" t="e">
        <f t="shared" si="67"/>
        <v>#DIV/0!</v>
      </c>
      <c r="J598" s="371" t="e">
        <f>#REF!</f>
        <v>#REF!</v>
      </c>
    </row>
    <row r="599" spans="1:10" s="470" customFormat="1" ht="12.75" outlineLevel="1">
      <c r="A599" s="422" t="s">
        <v>894</v>
      </c>
      <c r="B599" s="429" t="s">
        <v>89</v>
      </c>
      <c r="C599" s="366" t="s">
        <v>920</v>
      </c>
      <c r="D599" s="367" t="s">
        <v>1035</v>
      </c>
      <c r="E599" s="368" t="s">
        <v>441</v>
      </c>
      <c r="F599" s="410">
        <v>30.22</v>
      </c>
      <c r="G599" s="464"/>
      <c r="H599" s="4">
        <f t="shared" si="66"/>
        <v>0</v>
      </c>
      <c r="I599" s="412" t="e">
        <f t="shared" si="67"/>
        <v>#DIV/0!</v>
      </c>
      <c r="J599" s="371" t="e">
        <f>#REF!</f>
        <v>#REF!</v>
      </c>
    </row>
    <row r="600" spans="1:10" s="470" customFormat="1" ht="32.25" customHeight="1" outlineLevel="1">
      <c r="A600" s="422" t="s">
        <v>895</v>
      </c>
      <c r="B600" s="429" t="s">
        <v>396</v>
      </c>
      <c r="C600" s="366" t="s">
        <v>920</v>
      </c>
      <c r="D600" s="367" t="s">
        <v>1349</v>
      </c>
      <c r="E600" s="368" t="s">
        <v>441</v>
      </c>
      <c r="F600" s="410">
        <v>491.77</v>
      </c>
      <c r="G600" s="464"/>
      <c r="H600" s="4">
        <f t="shared" si="66"/>
        <v>0</v>
      </c>
      <c r="I600" s="412" t="e">
        <f t="shared" si="67"/>
        <v>#DIV/0!</v>
      </c>
      <c r="J600" s="371" t="e">
        <f>#REF!</f>
        <v>#REF!</v>
      </c>
    </row>
    <row r="601" spans="1:10" s="470" customFormat="1" ht="12.75" outlineLevel="1">
      <c r="A601" s="422" t="s">
        <v>896</v>
      </c>
      <c r="B601" s="429" t="s">
        <v>225</v>
      </c>
      <c r="C601" s="366" t="s">
        <v>920</v>
      </c>
      <c r="D601" s="367" t="s">
        <v>1350</v>
      </c>
      <c r="E601" s="368" t="s">
        <v>441</v>
      </c>
      <c r="F601" s="410">
        <v>336.93</v>
      </c>
      <c r="G601" s="464"/>
      <c r="H601" s="4">
        <f t="shared" si="66"/>
        <v>0</v>
      </c>
      <c r="I601" s="412" t="e">
        <f t="shared" si="67"/>
        <v>#DIV/0!</v>
      </c>
      <c r="J601" s="371" t="e">
        <f>#REF!</f>
        <v>#REF!</v>
      </c>
    </row>
    <row r="602" spans="1:10" ht="12.75" outlineLevel="1">
      <c r="A602" s="498" t="s">
        <v>898</v>
      </c>
      <c r="B602" s="499"/>
      <c r="C602" s="373"/>
      <c r="D602" s="380" t="s">
        <v>914</v>
      </c>
      <c r="E602" s="375">
        <f>SUM(H603:H609)</f>
        <v>0</v>
      </c>
      <c r="F602" s="375"/>
      <c r="G602" s="375"/>
      <c r="H602" s="375"/>
      <c r="I602" s="376" t="e">
        <f>E602/$G$612</f>
        <v>#DIV/0!</v>
      </c>
      <c r="J602" s="371" t="e">
        <f>#REF!</f>
        <v>#REF!</v>
      </c>
    </row>
    <row r="603" spans="1:10" s="470" customFormat="1" ht="25.5" outlineLevel="1">
      <c r="A603" s="422" t="s">
        <v>899</v>
      </c>
      <c r="B603" s="429" t="s">
        <v>258</v>
      </c>
      <c r="C603" s="366" t="s">
        <v>919</v>
      </c>
      <c r="D603" s="367" t="s">
        <v>1351</v>
      </c>
      <c r="E603" s="368" t="s">
        <v>954</v>
      </c>
      <c r="F603" s="410">
        <v>10</v>
      </c>
      <c r="G603" s="464"/>
      <c r="H603" s="4">
        <f aca="true" t="shared" si="68" ref="H603:H609">ROUND(_xlfn.IFERROR(F603*G603," - "),2)</f>
        <v>0</v>
      </c>
      <c r="I603" s="412" t="e">
        <f aca="true" t="shared" si="69" ref="I603:I609">H603/$G$612</f>
        <v>#DIV/0!</v>
      </c>
      <c r="J603" s="371" t="e">
        <f>#REF!</f>
        <v>#REF!</v>
      </c>
    </row>
    <row r="604" spans="1:10" s="470" customFormat="1" ht="12.75" outlineLevel="1">
      <c r="A604" s="422" t="s">
        <v>900</v>
      </c>
      <c r="B604" s="429" t="s">
        <v>171</v>
      </c>
      <c r="C604" s="366" t="s">
        <v>920</v>
      </c>
      <c r="D604" s="367" t="s">
        <v>1352</v>
      </c>
      <c r="E604" s="368" t="s">
        <v>954</v>
      </c>
      <c r="F604" s="410">
        <v>10</v>
      </c>
      <c r="G604" s="464"/>
      <c r="H604" s="4">
        <f t="shared" si="68"/>
        <v>0</v>
      </c>
      <c r="I604" s="412" t="e">
        <f t="shared" si="69"/>
        <v>#DIV/0!</v>
      </c>
      <c r="J604" s="371" t="e">
        <f>#REF!</f>
        <v>#REF!</v>
      </c>
    </row>
    <row r="605" spans="1:10" s="470" customFormat="1" ht="12.75" outlineLevel="1">
      <c r="A605" s="422" t="s">
        <v>901</v>
      </c>
      <c r="B605" s="6" t="s">
        <v>170</v>
      </c>
      <c r="C605" s="366" t="s">
        <v>920</v>
      </c>
      <c r="D605" s="367" t="s">
        <v>1353</v>
      </c>
      <c r="E605" s="368" t="s">
        <v>441</v>
      </c>
      <c r="F605" s="410">
        <v>25</v>
      </c>
      <c r="G605" s="464"/>
      <c r="H605" s="4">
        <f t="shared" si="68"/>
        <v>0</v>
      </c>
      <c r="I605" s="412" t="e">
        <f t="shared" si="69"/>
        <v>#DIV/0!</v>
      </c>
      <c r="J605" s="371" t="e">
        <f>#REF!</f>
        <v>#REF!</v>
      </c>
    </row>
    <row r="606" spans="1:10" ht="12.75" outlineLevel="1">
      <c r="A606" s="422" t="s">
        <v>902</v>
      </c>
      <c r="B606" s="19" t="s">
        <v>399</v>
      </c>
      <c r="C606" s="366" t="s">
        <v>920</v>
      </c>
      <c r="D606" s="367" t="s">
        <v>1354</v>
      </c>
      <c r="E606" s="368" t="s">
        <v>441</v>
      </c>
      <c r="F606" s="410">
        <v>50</v>
      </c>
      <c r="G606" s="464"/>
      <c r="H606" s="4">
        <f t="shared" si="68"/>
        <v>0</v>
      </c>
      <c r="I606" s="412" t="e">
        <f t="shared" si="69"/>
        <v>#DIV/0!</v>
      </c>
      <c r="J606" s="371" t="e">
        <f>#REF!</f>
        <v>#REF!</v>
      </c>
    </row>
    <row r="607" spans="1:10" s="14" customFormat="1" ht="12.75" outlineLevel="1">
      <c r="A607" s="422" t="s">
        <v>903</v>
      </c>
      <c r="B607" s="6" t="s">
        <v>398</v>
      </c>
      <c r="C607" s="366" t="s">
        <v>920</v>
      </c>
      <c r="D607" s="367" t="s">
        <v>1355</v>
      </c>
      <c r="E607" s="368" t="s">
        <v>441</v>
      </c>
      <c r="F607" s="410">
        <v>2.5</v>
      </c>
      <c r="G607" s="464"/>
      <c r="H607" s="4">
        <f t="shared" si="68"/>
        <v>0</v>
      </c>
      <c r="I607" s="412" t="e">
        <f t="shared" si="69"/>
        <v>#DIV/0!</v>
      </c>
      <c r="J607" s="371" t="e">
        <f>#REF!</f>
        <v>#REF!</v>
      </c>
    </row>
    <row r="608" spans="1:10" s="470" customFormat="1" ht="12.75" outlineLevel="1">
      <c r="A608" s="422" t="s">
        <v>912</v>
      </c>
      <c r="B608" s="19" t="s">
        <v>397</v>
      </c>
      <c r="C608" s="366" t="s">
        <v>920</v>
      </c>
      <c r="D608" s="367" t="s">
        <v>1356</v>
      </c>
      <c r="E608" s="368" t="s">
        <v>441</v>
      </c>
      <c r="F608" s="410">
        <v>5</v>
      </c>
      <c r="G608" s="464"/>
      <c r="H608" s="4">
        <f t="shared" si="68"/>
        <v>0</v>
      </c>
      <c r="I608" s="412" t="e">
        <f t="shared" si="69"/>
        <v>#DIV/0!</v>
      </c>
      <c r="J608" s="371" t="e">
        <f>#REF!</f>
        <v>#REF!</v>
      </c>
    </row>
    <row r="609" spans="1:10" s="470" customFormat="1" ht="25.5" outlineLevel="1">
      <c r="A609" s="422" t="s">
        <v>913</v>
      </c>
      <c r="B609" s="429" t="s">
        <v>231</v>
      </c>
      <c r="C609" s="366" t="s">
        <v>920</v>
      </c>
      <c r="D609" s="367" t="s">
        <v>1357</v>
      </c>
      <c r="E609" s="368" t="s">
        <v>954</v>
      </c>
      <c r="F609" s="410">
        <v>219.81</v>
      </c>
      <c r="G609" s="464"/>
      <c r="H609" s="4">
        <f t="shared" si="68"/>
        <v>0</v>
      </c>
      <c r="I609" s="412" t="e">
        <f t="shared" si="69"/>
        <v>#DIV/0!</v>
      </c>
      <c r="J609" s="371" t="e">
        <f>#REF!</f>
        <v>#REF!</v>
      </c>
    </row>
    <row r="610" spans="1:10" ht="12.75" outlineLevel="1">
      <c r="A610" s="521" t="s">
        <v>915</v>
      </c>
      <c r="B610" s="522"/>
      <c r="C610" s="440"/>
      <c r="D610" s="441" t="s">
        <v>172</v>
      </c>
      <c r="E610" s="442">
        <f>SUM(H611:H611)</f>
        <v>0</v>
      </c>
      <c r="F610" s="442"/>
      <c r="G610" s="442"/>
      <c r="H610" s="442"/>
      <c r="I610" s="443" t="e">
        <f>E610/$G$612</f>
        <v>#DIV/0!</v>
      </c>
      <c r="J610" s="371" t="e">
        <f>#REF!</f>
        <v>#REF!</v>
      </c>
    </row>
    <row r="611" spans="1:10" ht="13.5" outlineLevel="1" thickBot="1">
      <c r="A611" s="430" t="s">
        <v>916</v>
      </c>
      <c r="B611" s="431" t="s">
        <v>173</v>
      </c>
      <c r="C611" s="389" t="s">
        <v>920</v>
      </c>
      <c r="D611" s="390" t="s">
        <v>1358</v>
      </c>
      <c r="E611" s="391" t="s">
        <v>441</v>
      </c>
      <c r="F611" s="444">
        <v>1514.3</v>
      </c>
      <c r="G611" s="464"/>
      <c r="H611" s="22">
        <f>ROUND(_xlfn.IFERROR(F611*G611," - "),2)</f>
        <v>0</v>
      </c>
      <c r="I611" s="432" t="e">
        <f>H611/$G$612</f>
        <v>#DIV/0!</v>
      </c>
      <c r="J611" s="371" t="e">
        <f>#REF!</f>
        <v>#REF!</v>
      </c>
    </row>
    <row r="612" spans="1:10" s="16" customFormat="1" ht="18.75" thickBot="1">
      <c r="A612" s="445" t="s">
        <v>367</v>
      </c>
      <c r="B612" s="446"/>
      <c r="C612" s="446"/>
      <c r="D612" s="447"/>
      <c r="E612" s="448"/>
      <c r="F612" s="449"/>
      <c r="G612" s="520">
        <f>ROUND(SUM(E14+E41+E55+E101+E129+E142+E194+E208+E225+E249+E263+E418+E428+E448+E526+E559+E564+E581),2)</f>
        <v>0</v>
      </c>
      <c r="H612" s="520"/>
      <c r="I612" s="450" t="e">
        <f>SUM(H16:H611)/G612</f>
        <v>#DIV/0!</v>
      </c>
      <c r="J612" s="371" t="e">
        <f>#REF!</f>
        <v>#REF!</v>
      </c>
    </row>
    <row r="613" spans="1:10" s="16" customFormat="1" ht="18.75" thickBot="1">
      <c r="A613" s="445" t="s">
        <v>374</v>
      </c>
      <c r="B613" s="446"/>
      <c r="C613" s="446"/>
      <c r="D613" s="447"/>
      <c r="E613" s="448"/>
      <c r="F613" s="472" t="s">
        <v>1359</v>
      </c>
      <c r="G613" s="520" t="e">
        <f>ROUND(G612*(1+F613),2)</f>
        <v>#VALUE!</v>
      </c>
      <c r="H613" s="520"/>
      <c r="I613" s="450" t="e">
        <f>SUM(H16:H611)*F613/G613</f>
        <v>#VALUE!</v>
      </c>
      <c r="J613" s="371" t="e">
        <f>#REF!</f>
        <v>#REF!</v>
      </c>
    </row>
    <row r="614" spans="1:10" ht="38.25">
      <c r="A614" s="451" t="s">
        <v>376</v>
      </c>
      <c r="B614" s="452"/>
      <c r="C614" s="452"/>
      <c r="D614" s="453"/>
      <c r="E614" s="454"/>
      <c r="F614" s="455"/>
      <c r="G614" s="454"/>
      <c r="H614" s="456"/>
      <c r="I614" s="457"/>
      <c r="J614" s="371"/>
    </row>
    <row r="615" spans="1:10" ht="15">
      <c r="A615" s="49"/>
      <c r="B615" s="473"/>
      <c r="C615" s="474"/>
      <c r="D615" s="475"/>
      <c r="E615" s="53"/>
      <c r="F615" s="476"/>
      <c r="G615" s="53"/>
      <c r="H615" s="477"/>
      <c r="I615" s="53"/>
      <c r="J615" s="17"/>
    </row>
    <row r="616" spans="1:10" ht="15.75" customHeight="1">
      <c r="A616" s="473"/>
      <c r="B616" s="473"/>
      <c r="C616" s="474"/>
      <c r="D616" s="475"/>
      <c r="E616" s="53"/>
      <c r="F616" s="476"/>
      <c r="G616" s="53"/>
      <c r="H616" s="53"/>
      <c r="I616" s="53"/>
      <c r="J616" s="2"/>
    </row>
    <row r="617" spans="1:10" ht="12.75">
      <c r="A617" s="478"/>
      <c r="B617" s="478"/>
      <c r="C617" s="479"/>
      <c r="D617" s="44"/>
      <c r="E617" s="480"/>
      <c r="F617" s="480"/>
      <c r="H617" s="480"/>
      <c r="I617" s="96"/>
      <c r="J617" s="482"/>
    </row>
    <row r="618" spans="1:10" ht="15.75" customHeight="1">
      <c r="A618" s="483"/>
      <c r="B618" s="44"/>
      <c r="C618" s="484"/>
      <c r="D618" s="485"/>
      <c r="E618" s="486"/>
      <c r="F618" s="486"/>
      <c r="G618" s="486"/>
      <c r="H618" s="486"/>
      <c r="J618" s="2"/>
    </row>
    <row r="619" spans="1:10" ht="15">
      <c r="A619" s="483"/>
      <c r="B619" s="44"/>
      <c r="C619" s="484"/>
      <c r="D619" s="488"/>
      <c r="E619" s="489"/>
      <c r="F619" s="489"/>
      <c r="G619" s="490"/>
      <c r="H619" s="489"/>
      <c r="I619" s="96"/>
      <c r="J619" s="2"/>
    </row>
    <row r="620" spans="1:10" ht="16.5" customHeight="1">
      <c r="A620" s="483"/>
      <c r="B620" s="44"/>
      <c r="C620" s="484"/>
      <c r="D620" s="53"/>
      <c r="E620" s="489"/>
      <c r="F620" s="489"/>
      <c r="G620" s="490"/>
      <c r="H620" s="489"/>
      <c r="I620" s="53"/>
      <c r="J620" s="2"/>
    </row>
    <row r="621" spans="1:10" ht="12.75">
      <c r="A621" s="44"/>
      <c r="B621" s="44"/>
      <c r="C621" s="484"/>
      <c r="D621" s="51"/>
      <c r="E621" s="49"/>
      <c r="F621" s="49"/>
      <c r="G621" s="47"/>
      <c r="H621" s="49"/>
      <c r="I621" s="482"/>
      <c r="J621" s="2"/>
    </row>
    <row r="622" ht="12.75">
      <c r="J622" s="2"/>
    </row>
    <row r="624" spans="4:8" ht="15.75">
      <c r="D624" s="95"/>
      <c r="E624" s="132"/>
      <c r="F624" s="132"/>
      <c r="G624" s="486"/>
      <c r="H624" s="132"/>
    </row>
    <row r="625" spans="4:8" ht="12.75">
      <c r="D625" s="53"/>
      <c r="E625" s="135"/>
      <c r="F625" s="135"/>
      <c r="G625" s="489"/>
      <c r="H625" s="135"/>
    </row>
    <row r="626" spans="4:8" ht="12.75">
      <c r="D626" s="53"/>
      <c r="E626" s="135"/>
      <c r="F626" s="135"/>
      <c r="G626" s="489"/>
      <c r="H626" s="135"/>
    </row>
    <row r="628" spans="6:8" ht="15.75">
      <c r="F628" s="486"/>
      <c r="G628" s="486"/>
      <c r="H628" s="132"/>
    </row>
    <row r="629" spans="6:8" ht="12.75">
      <c r="F629" s="489"/>
      <c r="G629" s="489"/>
      <c r="H629" s="135"/>
    </row>
    <row r="630" spans="6:8" ht="25.5" customHeight="1">
      <c r="F630" s="489"/>
      <c r="G630" s="489"/>
      <c r="H630" s="135"/>
    </row>
    <row r="647" spans="3:9" ht="25.5" customHeight="1">
      <c r="C647" s="1"/>
      <c r="D647" s="47"/>
      <c r="E647" s="492"/>
      <c r="F647" s="481"/>
      <c r="G647" s="493"/>
      <c r="H647" s="487"/>
      <c r="I647" s="1"/>
    </row>
    <row r="648" spans="3:9" ht="12.75">
      <c r="C648" s="1"/>
      <c r="D648" s="47"/>
      <c r="E648" s="492"/>
      <c r="F648" s="481"/>
      <c r="G648" s="493"/>
      <c r="H648" s="487"/>
      <c r="I648" s="1"/>
    </row>
    <row r="649" spans="3:9" ht="39" customHeight="1">
      <c r="C649" s="1"/>
      <c r="D649" s="47"/>
      <c r="E649" s="492"/>
      <c r="F649" s="481"/>
      <c r="G649" s="493"/>
      <c r="H649" s="487"/>
      <c r="I649" s="1"/>
    </row>
    <row r="650" spans="3:9" ht="12.75">
      <c r="C650" s="1"/>
      <c r="D650" s="47"/>
      <c r="E650" s="492"/>
      <c r="F650" s="481"/>
      <c r="G650" s="493"/>
      <c r="H650" s="487"/>
      <c r="I650" s="1"/>
    </row>
    <row r="651" spans="3:9" ht="12.75">
      <c r="C651" s="1"/>
      <c r="D651" s="47"/>
      <c r="E651" s="492"/>
      <c r="F651" s="481"/>
      <c r="G651" s="493"/>
      <c r="H651" s="487"/>
      <c r="I651" s="1"/>
    </row>
    <row r="652" spans="3:9" ht="25.5" customHeight="1">
      <c r="C652" s="1"/>
      <c r="D652" s="47"/>
      <c r="E652" s="492"/>
      <c r="F652" s="481"/>
      <c r="G652" s="493"/>
      <c r="H652" s="487"/>
      <c r="I652" s="1"/>
    </row>
    <row r="653" spans="3:9" ht="25.5" customHeight="1">
      <c r="C653" s="1"/>
      <c r="D653" s="47"/>
      <c r="E653" s="492"/>
      <c r="F653" s="481"/>
      <c r="G653" s="493"/>
      <c r="H653" s="487"/>
      <c r="I653" s="1"/>
    </row>
    <row r="654" spans="3:9" ht="25.5" customHeight="1">
      <c r="C654" s="1"/>
      <c r="D654" s="47"/>
      <c r="E654" s="492"/>
      <c r="F654" s="481"/>
      <c r="G654" s="493"/>
      <c r="H654" s="487"/>
      <c r="I654" s="1"/>
    </row>
    <row r="655" spans="3:9" ht="25.5" customHeight="1">
      <c r="C655" s="1"/>
      <c r="D655" s="47"/>
      <c r="E655" s="492"/>
      <c r="F655" s="481"/>
      <c r="G655" s="493"/>
      <c r="H655" s="487"/>
      <c r="I655" s="1"/>
    </row>
    <row r="656" spans="3:9" ht="12.75">
      <c r="C656" s="1"/>
      <c r="D656" s="47"/>
      <c r="E656" s="492"/>
      <c r="F656" s="481"/>
      <c r="G656" s="493"/>
      <c r="H656" s="487"/>
      <c r="I656" s="1"/>
    </row>
    <row r="657" spans="3:9" ht="25.5" customHeight="1">
      <c r="C657" s="1"/>
      <c r="D657" s="47"/>
      <c r="E657" s="492"/>
      <c r="F657" s="481"/>
      <c r="G657" s="493"/>
      <c r="H657" s="487"/>
      <c r="I657" s="1"/>
    </row>
    <row r="658" spans="3:9" ht="25.5" customHeight="1">
      <c r="C658" s="1"/>
      <c r="D658" s="47"/>
      <c r="E658" s="492"/>
      <c r="F658" s="481"/>
      <c r="G658" s="493"/>
      <c r="H658" s="487"/>
      <c r="I658" s="1"/>
    </row>
    <row r="659" spans="3:9" ht="25.5" customHeight="1">
      <c r="C659" s="1"/>
      <c r="D659" s="47"/>
      <c r="E659" s="492"/>
      <c r="F659" s="481"/>
      <c r="G659" s="493"/>
      <c r="H659" s="487"/>
      <c r="I659" s="1"/>
    </row>
  </sheetData>
  <sheetProtection password="E9C9" sheet="1" formatCells="0" formatColumns="0" formatRows="0" selectLockedCells="1"/>
  <autoFilter ref="A13:I620"/>
  <mergeCells count="87">
    <mergeCell ref="G613:H613"/>
    <mergeCell ref="A610:B610"/>
    <mergeCell ref="A565:B565"/>
    <mergeCell ref="A581:B581"/>
    <mergeCell ref="A582:B582"/>
    <mergeCell ref="A592:B592"/>
    <mergeCell ref="A602:B602"/>
    <mergeCell ref="G612:H612"/>
    <mergeCell ref="A560:B560"/>
    <mergeCell ref="A564:B564"/>
    <mergeCell ref="A527:B527"/>
    <mergeCell ref="A189:B189"/>
    <mergeCell ref="A225:B225"/>
    <mergeCell ref="A241:B241"/>
    <mergeCell ref="A260:B260"/>
    <mergeCell ref="A325:B325"/>
    <mergeCell ref="A334:B334"/>
    <mergeCell ref="A340:B340"/>
    <mergeCell ref="A250:B250"/>
    <mergeCell ref="A263:B263"/>
    <mergeCell ref="A208:B208"/>
    <mergeCell ref="A209:B209"/>
    <mergeCell ref="A222:B222"/>
    <mergeCell ref="A559:B559"/>
    <mergeCell ref="A448:B448"/>
    <mergeCell ref="A264:B264"/>
    <mergeCell ref="A195:B195"/>
    <mergeCell ref="A205:B205"/>
    <mergeCell ref="A154:B154"/>
    <mergeCell ref="A166:B166"/>
    <mergeCell ref="A194:B194"/>
    <mergeCell ref="A162:B162"/>
    <mergeCell ref="A184:B184"/>
    <mergeCell ref="A226:B226"/>
    <mergeCell ref="A249:B249"/>
    <mergeCell ref="A142:B142"/>
    <mergeCell ref="A143:B143"/>
    <mergeCell ref="A150:B150"/>
    <mergeCell ref="A130:B130"/>
    <mergeCell ref="A132:B132"/>
    <mergeCell ref="A140:B140"/>
    <mergeCell ref="A122:B122"/>
    <mergeCell ref="A129:B129"/>
    <mergeCell ref="A102:B102"/>
    <mergeCell ref="A108:B108"/>
    <mergeCell ref="A117:B117"/>
    <mergeCell ref="A77:B77"/>
    <mergeCell ref="A101:B101"/>
    <mergeCell ref="A87:B87"/>
    <mergeCell ref="A94:B94"/>
    <mergeCell ref="A115:B115"/>
    <mergeCell ref="A56:B56"/>
    <mergeCell ref="A41:B41"/>
    <mergeCell ref="A25:B25"/>
    <mergeCell ref="A14:B14"/>
    <mergeCell ref="A67:B67"/>
    <mergeCell ref="A42:B42"/>
    <mergeCell ref="A47:B47"/>
    <mergeCell ref="A51:B51"/>
    <mergeCell ref="D1:I1"/>
    <mergeCell ref="D2:I2"/>
    <mergeCell ref="D3:I3"/>
    <mergeCell ref="F7:G7"/>
    <mergeCell ref="A55:B55"/>
    <mergeCell ref="A15:B15"/>
    <mergeCell ref="A19:B19"/>
    <mergeCell ref="A34:B34"/>
    <mergeCell ref="F9:G9"/>
    <mergeCell ref="F11:G11"/>
    <mergeCell ref="A343:B343"/>
    <mergeCell ref="A385:B385"/>
    <mergeCell ref="A418:B418"/>
    <mergeCell ref="A419:B419"/>
    <mergeCell ref="A428:B428"/>
    <mergeCell ref="A429:B429"/>
    <mergeCell ref="A449:B449"/>
    <mergeCell ref="A454:B454"/>
    <mergeCell ref="A472:B472"/>
    <mergeCell ref="A484:B484"/>
    <mergeCell ref="A494:B494"/>
    <mergeCell ref="A497:B497"/>
    <mergeCell ref="A521:B521"/>
    <mergeCell ref="A526:B526"/>
    <mergeCell ref="A535:B535"/>
    <mergeCell ref="A539:B539"/>
    <mergeCell ref="A543:B543"/>
    <mergeCell ref="A547:B547"/>
  </mergeCells>
  <printOptions horizontalCentered="1"/>
  <pageMargins left="0.2362204724409449" right="0.2362204724409449" top="0.7480314960629921" bottom="0.7480314960629921" header="0.5118110236220472" footer="0.31496062992125984"/>
  <pageSetup fitToHeight="16" horizontalDpi="600" verticalDpi="600" orientation="landscape" paperSize="9" scale="81" r:id="rId1"/>
  <headerFooter alignWithMargins="0">
    <oddFooter>&amp;R&amp;9PÁG. &amp;P/&amp;N</oddFooter>
  </headerFooter>
  <rowBreaks count="10" manualBreakCount="10">
    <brk id="54" max="8" man="1"/>
    <brk id="74" max="8" man="1"/>
    <brk id="93" max="8" man="1"/>
    <brk id="114" max="8" man="1"/>
    <brk id="135" max="8" man="1"/>
    <brk id="232" max="8" man="1"/>
    <brk id="316" max="8" man="1"/>
    <brk id="483" max="8" man="1"/>
    <brk id="525" max="8" man="1"/>
    <brk id="609" max="8" man="1"/>
  </rowBreaks>
</worksheet>
</file>

<file path=xl/worksheets/sheet2.xml><?xml version="1.0" encoding="utf-8"?>
<worksheet xmlns="http://schemas.openxmlformats.org/spreadsheetml/2006/main" xmlns:r="http://schemas.openxmlformats.org/officeDocument/2006/relationships">
  <dimension ref="A1:X67"/>
  <sheetViews>
    <sheetView view="pageBreakPreview" zoomScale="70" zoomScaleNormal="40" zoomScaleSheetLayoutView="70" workbookViewId="0" topLeftCell="A1">
      <selection activeCell="X46" sqref="X46"/>
    </sheetView>
  </sheetViews>
  <sheetFormatPr defaultColWidth="9.140625" defaultRowHeight="12.75"/>
  <cols>
    <col min="1" max="1" width="16.7109375" style="110" customWidth="1"/>
    <col min="2" max="2" width="65.57421875" style="110" customWidth="1"/>
    <col min="3" max="3" width="12.28125" style="129" customWidth="1"/>
    <col min="4" max="4" width="26.57421875" style="130" customWidth="1"/>
    <col min="5" max="5" width="23.140625" style="110" bestFit="1" customWidth="1"/>
    <col min="6" max="6" width="22.57421875" style="110" bestFit="1" customWidth="1"/>
    <col min="7" max="20" width="25.28125" style="110" bestFit="1" customWidth="1"/>
    <col min="21" max="21" width="25.7109375" style="110" bestFit="1" customWidth="1"/>
    <col min="22" max="22" width="25.28125" style="110" bestFit="1" customWidth="1"/>
    <col min="23" max="24" width="9.140625" style="110" customWidth="1"/>
    <col min="25" max="16384" width="9.140625" style="110" customWidth="1"/>
  </cols>
  <sheetData>
    <row r="1" spans="1:22" s="54" customFormat="1" ht="30.75" customHeight="1">
      <c r="A1" s="100"/>
      <c r="B1" s="100"/>
      <c r="C1" s="100"/>
      <c r="D1" s="100"/>
      <c r="G1" s="100"/>
      <c r="H1" s="100"/>
      <c r="I1" s="100"/>
      <c r="J1" s="100"/>
      <c r="K1" s="100"/>
      <c r="L1" s="100"/>
      <c r="M1" s="100"/>
      <c r="N1" s="100"/>
      <c r="O1" s="100"/>
      <c r="P1" s="100"/>
      <c r="Q1" s="101"/>
      <c r="R1" s="101"/>
      <c r="S1" s="101"/>
      <c r="T1" s="101"/>
      <c r="U1" s="101"/>
      <c r="V1" s="101"/>
    </row>
    <row r="2" spans="1:22" s="54" customFormat="1" ht="22.5" customHeight="1">
      <c r="A2" s="102"/>
      <c r="B2" s="102"/>
      <c r="C2" s="102"/>
      <c r="D2" s="102"/>
      <c r="G2" s="102"/>
      <c r="H2" s="102"/>
      <c r="I2" s="102"/>
      <c r="J2" s="102"/>
      <c r="K2" s="102"/>
      <c r="L2" s="102"/>
      <c r="M2" s="102"/>
      <c r="N2" s="102"/>
      <c r="O2" s="102"/>
      <c r="P2" s="102"/>
      <c r="Q2" s="37"/>
      <c r="R2" s="37"/>
      <c r="S2" s="37"/>
      <c r="T2" s="37"/>
      <c r="U2" s="37"/>
      <c r="V2" s="37"/>
    </row>
    <row r="3" spans="3:7" s="54" customFormat="1" ht="9.75" customHeight="1">
      <c r="C3" s="102"/>
      <c r="D3" s="102"/>
      <c r="G3" s="49"/>
    </row>
    <row r="4" spans="1:22" s="54" customFormat="1" ht="18">
      <c r="A4" s="103"/>
      <c r="B4" s="103"/>
      <c r="C4" s="103"/>
      <c r="D4" s="103"/>
      <c r="G4" s="103"/>
      <c r="H4" s="103"/>
      <c r="I4" s="103"/>
      <c r="J4" s="103"/>
      <c r="K4" s="103"/>
      <c r="L4" s="103"/>
      <c r="M4" s="103"/>
      <c r="N4" s="103"/>
      <c r="O4" s="103"/>
      <c r="P4" s="103"/>
      <c r="Q4" s="38"/>
      <c r="R4" s="38"/>
      <c r="S4" s="38"/>
      <c r="T4" s="38"/>
      <c r="U4" s="38"/>
      <c r="V4" s="38"/>
    </row>
    <row r="5" spans="1:8" s="54" customFormat="1" ht="25.5" customHeight="1" thickBot="1">
      <c r="A5" s="49"/>
      <c r="B5" s="49"/>
      <c r="C5" s="39"/>
      <c r="D5" s="104"/>
      <c r="G5" s="49"/>
      <c r="H5" s="49"/>
    </row>
    <row r="6" spans="1:23" s="49" customFormat="1" ht="7.5" customHeight="1">
      <c r="A6" s="138"/>
      <c r="B6" s="139"/>
      <c r="C6" s="139"/>
      <c r="D6" s="139"/>
      <c r="E6" s="139"/>
      <c r="F6" s="139"/>
      <c r="G6" s="140"/>
      <c r="H6" s="140"/>
      <c r="I6" s="140"/>
      <c r="J6" s="140"/>
      <c r="K6" s="140"/>
      <c r="L6" s="140"/>
      <c r="M6" s="140"/>
      <c r="N6" s="140"/>
      <c r="O6" s="140"/>
      <c r="P6" s="140"/>
      <c r="Q6" s="140"/>
      <c r="R6" s="140"/>
      <c r="S6" s="140"/>
      <c r="T6" s="140"/>
      <c r="U6" s="140"/>
      <c r="V6" s="140"/>
      <c r="W6" s="91"/>
    </row>
    <row r="7" spans="1:23" s="106" customFormat="1" ht="15.75" customHeight="1">
      <c r="A7" s="141" t="s">
        <v>0</v>
      </c>
      <c r="B7" s="539" t="str">
        <f>Orçamento!D5</f>
        <v>CRECHE PROINFÂNCIA - JARDIM ROSEMARY</v>
      </c>
      <c r="C7" s="539"/>
      <c r="D7" s="539"/>
      <c r="E7" s="535" t="str">
        <f>Orçamento!$F$7</f>
        <v>Área de intervenção:</v>
      </c>
      <c r="F7" s="535"/>
      <c r="G7" s="535"/>
      <c r="H7" s="540">
        <f>Orçamento!$H$7</f>
        <v>1514.3</v>
      </c>
      <c r="I7" s="540"/>
      <c r="J7" s="540"/>
      <c r="K7" s="142"/>
      <c r="L7" s="143"/>
      <c r="M7" s="142"/>
      <c r="N7" s="143"/>
      <c r="O7" s="142"/>
      <c r="P7" s="143"/>
      <c r="Q7" s="142"/>
      <c r="R7" s="143"/>
      <c r="S7" s="142"/>
      <c r="T7" s="143"/>
      <c r="U7" s="142"/>
      <c r="V7" s="143"/>
      <c r="W7" s="144"/>
    </row>
    <row r="8" spans="1:23" s="106" customFormat="1" ht="6" customHeight="1">
      <c r="A8" s="145"/>
      <c r="B8" s="144"/>
      <c r="C8" s="63"/>
      <c r="D8" s="63"/>
      <c r="E8" s="146"/>
      <c r="F8" s="142"/>
      <c r="G8" s="142"/>
      <c r="H8" s="147"/>
      <c r="I8" s="147"/>
      <c r="J8" s="147"/>
      <c r="K8" s="146"/>
      <c r="L8" s="147"/>
      <c r="M8" s="146"/>
      <c r="N8" s="147"/>
      <c r="O8" s="146"/>
      <c r="P8" s="147"/>
      <c r="Q8" s="146"/>
      <c r="R8" s="147"/>
      <c r="S8" s="146"/>
      <c r="T8" s="147"/>
      <c r="U8" s="146"/>
      <c r="V8" s="147"/>
      <c r="W8" s="144"/>
    </row>
    <row r="9" spans="1:23" s="106" customFormat="1" ht="15.75" customHeight="1">
      <c r="A9" s="148" t="str">
        <f>CONCATENATE(Orçamento!A7," ",Orçamento!D7)</f>
        <v>Tipo de Intervenção:  CONSTRUÇÃO</v>
      </c>
      <c r="B9" s="63"/>
      <c r="C9" s="149"/>
      <c r="D9" s="149"/>
      <c r="E9" s="537" t="str">
        <f>Orçamento!$F$9</f>
        <v>Investimento:</v>
      </c>
      <c r="F9" s="537"/>
      <c r="G9" s="537"/>
      <c r="H9" s="538" t="e">
        <f>Orçamento!$H$9</f>
        <v>#VALUE!</v>
      </c>
      <c r="I9" s="538"/>
      <c r="J9" s="538"/>
      <c r="K9" s="150"/>
      <c r="L9" s="151"/>
      <c r="M9" s="150"/>
      <c r="N9" s="151"/>
      <c r="O9" s="150"/>
      <c r="P9" s="151"/>
      <c r="Q9" s="150"/>
      <c r="R9" s="151"/>
      <c r="S9" s="150"/>
      <c r="T9" s="151"/>
      <c r="U9" s="150"/>
      <c r="V9" s="151"/>
      <c r="W9" s="144"/>
    </row>
    <row r="10" spans="1:23" s="106" customFormat="1" ht="6" customHeight="1">
      <c r="A10" s="141"/>
      <c r="B10" s="63"/>
      <c r="C10" s="63"/>
      <c r="D10" s="63"/>
      <c r="E10" s="146"/>
      <c r="F10" s="142"/>
      <c r="G10" s="142"/>
      <c r="H10" s="147"/>
      <c r="I10" s="147"/>
      <c r="J10" s="147"/>
      <c r="K10" s="146"/>
      <c r="L10" s="147"/>
      <c r="M10" s="146"/>
      <c r="N10" s="147"/>
      <c r="O10" s="146"/>
      <c r="P10" s="147"/>
      <c r="Q10" s="146"/>
      <c r="R10" s="147"/>
      <c r="S10" s="146"/>
      <c r="T10" s="147"/>
      <c r="U10" s="146"/>
      <c r="V10" s="147"/>
      <c r="W10" s="144"/>
    </row>
    <row r="11" spans="1:23" s="106" customFormat="1" ht="15.75" customHeight="1">
      <c r="A11" s="148" t="s">
        <v>3</v>
      </c>
      <c r="B11" s="149" t="str">
        <f>Orçamento!D9</f>
        <v>RUA SERRA DO NORTE, 155, JD. ROSEMARY, ITAPEVI - SP</v>
      </c>
      <c r="C11" s="67"/>
      <c r="D11" s="67"/>
      <c r="E11" s="535" t="str">
        <f>Orçamento!$F$11</f>
        <v>Invest./Área:</v>
      </c>
      <c r="F11" s="535"/>
      <c r="G11" s="535"/>
      <c r="H11" s="536" t="e">
        <f>Orçamento!$H$11</f>
        <v>#VALUE!</v>
      </c>
      <c r="I11" s="536"/>
      <c r="J11" s="536"/>
      <c r="K11" s="142"/>
      <c r="L11" s="152"/>
      <c r="M11" s="142"/>
      <c r="N11" s="152"/>
      <c r="O11" s="142"/>
      <c r="P11" s="152"/>
      <c r="Q11" s="142"/>
      <c r="R11" s="152"/>
      <c r="S11" s="142"/>
      <c r="T11" s="152"/>
      <c r="U11" s="142"/>
      <c r="V11" s="152"/>
      <c r="W11" s="144"/>
    </row>
    <row r="12" spans="1:23" s="49" customFormat="1" ht="6" customHeight="1" thickBot="1">
      <c r="A12" s="153"/>
      <c r="B12" s="154"/>
      <c r="C12" s="154"/>
      <c r="D12" s="154"/>
      <c r="E12" s="93"/>
      <c r="F12" s="93"/>
      <c r="G12" s="91"/>
      <c r="H12" s="91"/>
      <c r="I12" s="91"/>
      <c r="J12" s="91"/>
      <c r="K12" s="91"/>
      <c r="L12" s="91"/>
      <c r="M12" s="91"/>
      <c r="N12" s="91"/>
      <c r="O12" s="91"/>
      <c r="P12" s="91"/>
      <c r="Q12" s="91"/>
      <c r="R12" s="91"/>
      <c r="S12" s="91"/>
      <c r="T12" s="91"/>
      <c r="U12" s="91"/>
      <c r="V12" s="91"/>
      <c r="W12" s="91"/>
    </row>
    <row r="13" spans="1:23" s="108" customFormat="1" ht="12" customHeight="1" thickBot="1">
      <c r="A13" s="155"/>
      <c r="B13" s="139"/>
      <c r="C13" s="139"/>
      <c r="D13" s="139"/>
      <c r="E13" s="139"/>
      <c r="F13" s="139"/>
      <c r="G13" s="139"/>
      <c r="H13" s="139"/>
      <c r="I13" s="139"/>
      <c r="J13" s="139"/>
      <c r="K13" s="139"/>
      <c r="L13" s="139"/>
      <c r="M13" s="139"/>
      <c r="N13" s="139"/>
      <c r="O13" s="139"/>
      <c r="P13" s="139"/>
      <c r="Q13" s="155"/>
      <c r="R13" s="155"/>
      <c r="S13" s="155"/>
      <c r="T13" s="155"/>
      <c r="U13" s="155"/>
      <c r="V13" s="155"/>
      <c r="W13" s="156"/>
    </row>
    <row r="14" spans="1:23" s="109" customFormat="1" ht="18.75" thickBot="1">
      <c r="A14" s="546" t="s">
        <v>175</v>
      </c>
      <c r="B14" s="547" t="s">
        <v>176</v>
      </c>
      <c r="C14" s="157" t="s">
        <v>177</v>
      </c>
      <c r="D14" s="157" t="s">
        <v>178</v>
      </c>
      <c r="E14" s="531">
        <v>1</v>
      </c>
      <c r="F14" s="531">
        <f aca="true" t="shared" si="0" ref="F14:V14">E14+1</f>
        <v>2</v>
      </c>
      <c r="G14" s="531">
        <f t="shared" si="0"/>
        <v>3</v>
      </c>
      <c r="H14" s="531">
        <f t="shared" si="0"/>
        <v>4</v>
      </c>
      <c r="I14" s="531">
        <f t="shared" si="0"/>
        <v>5</v>
      </c>
      <c r="J14" s="531">
        <f t="shared" si="0"/>
        <v>6</v>
      </c>
      <c r="K14" s="531">
        <f t="shared" si="0"/>
        <v>7</v>
      </c>
      <c r="L14" s="531">
        <f t="shared" si="0"/>
        <v>8</v>
      </c>
      <c r="M14" s="531">
        <f t="shared" si="0"/>
        <v>9</v>
      </c>
      <c r="N14" s="531">
        <f t="shared" si="0"/>
        <v>10</v>
      </c>
      <c r="O14" s="531">
        <f t="shared" si="0"/>
        <v>11</v>
      </c>
      <c r="P14" s="531">
        <f t="shared" si="0"/>
        <v>12</v>
      </c>
      <c r="Q14" s="531">
        <f t="shared" si="0"/>
        <v>13</v>
      </c>
      <c r="R14" s="531">
        <f t="shared" si="0"/>
        <v>14</v>
      </c>
      <c r="S14" s="531">
        <f t="shared" si="0"/>
        <v>15</v>
      </c>
      <c r="T14" s="531">
        <f t="shared" si="0"/>
        <v>16</v>
      </c>
      <c r="U14" s="531">
        <f t="shared" si="0"/>
        <v>17</v>
      </c>
      <c r="V14" s="533">
        <f t="shared" si="0"/>
        <v>18</v>
      </c>
      <c r="W14" s="158"/>
    </row>
    <row r="15" spans="1:23" s="109" customFormat="1" ht="18.75" thickBot="1">
      <c r="A15" s="546"/>
      <c r="B15" s="547"/>
      <c r="C15" s="159" t="s">
        <v>14</v>
      </c>
      <c r="D15" s="159" t="s">
        <v>15</v>
      </c>
      <c r="E15" s="532"/>
      <c r="F15" s="532"/>
      <c r="G15" s="532"/>
      <c r="H15" s="532"/>
      <c r="I15" s="532"/>
      <c r="J15" s="532"/>
      <c r="K15" s="532"/>
      <c r="L15" s="532"/>
      <c r="M15" s="532"/>
      <c r="N15" s="532"/>
      <c r="O15" s="532"/>
      <c r="P15" s="532"/>
      <c r="Q15" s="532"/>
      <c r="R15" s="532"/>
      <c r="S15" s="532"/>
      <c r="T15" s="532"/>
      <c r="U15" s="532"/>
      <c r="V15" s="534"/>
      <c r="W15" s="158"/>
    </row>
    <row r="16" spans="1:23" ht="12" customHeight="1" thickBot="1">
      <c r="A16" s="160"/>
      <c r="B16" s="160"/>
      <c r="C16" s="160"/>
      <c r="D16" s="160"/>
      <c r="E16" s="161"/>
      <c r="F16" s="161"/>
      <c r="G16" s="162"/>
      <c r="H16" s="162"/>
      <c r="I16" s="162"/>
      <c r="J16" s="162"/>
      <c r="K16" s="162"/>
      <c r="L16" s="162"/>
      <c r="M16" s="162"/>
      <c r="N16" s="162"/>
      <c r="O16" s="162"/>
      <c r="P16" s="162"/>
      <c r="Q16" s="162"/>
      <c r="R16" s="162"/>
      <c r="S16" s="162"/>
      <c r="T16" s="162"/>
      <c r="U16" s="162"/>
      <c r="V16" s="162"/>
      <c r="W16" s="163"/>
    </row>
    <row r="17" spans="1:23" ht="23.25" customHeight="1">
      <c r="A17" s="541">
        <f>Orçamento!A14</f>
        <v>1</v>
      </c>
      <c r="B17" s="543" t="str">
        <f>VLOOKUP(A17,Orçamento!$A$14:$I$611,4,FALSE)</f>
        <v>ADMINISTRAÇÃO LOCAL E SERVIÇOS PRELIMINARES</v>
      </c>
      <c r="C17" s="543" t="e">
        <f>VLOOKUP(B17,Orçamento!$D$14:$I$611,6,FALSE)</f>
        <v>#DIV/0!</v>
      </c>
      <c r="D17" s="545" t="e">
        <f>Resumo!D16</f>
        <v>#VALUE!</v>
      </c>
      <c r="E17" s="111">
        <v>0</v>
      </c>
      <c r="F17" s="112">
        <v>0</v>
      </c>
      <c r="G17" s="112">
        <v>0</v>
      </c>
      <c r="H17" s="112">
        <v>0</v>
      </c>
      <c r="I17" s="112">
        <v>0</v>
      </c>
      <c r="J17" s="112">
        <v>0</v>
      </c>
      <c r="K17" s="112">
        <v>0</v>
      </c>
      <c r="L17" s="112">
        <v>0</v>
      </c>
      <c r="M17" s="112">
        <v>0</v>
      </c>
      <c r="N17" s="112">
        <v>0</v>
      </c>
      <c r="O17" s="112">
        <v>0</v>
      </c>
      <c r="P17" s="112">
        <v>0</v>
      </c>
      <c r="Q17" s="112">
        <v>0</v>
      </c>
      <c r="R17" s="112">
        <v>0</v>
      </c>
      <c r="S17" s="112">
        <v>0</v>
      </c>
      <c r="T17" s="112">
        <v>0</v>
      </c>
      <c r="U17" s="112">
        <v>0</v>
      </c>
      <c r="V17" s="113">
        <v>0</v>
      </c>
      <c r="W17" s="164">
        <f>SUM(E17:V17)</f>
        <v>0</v>
      </c>
    </row>
    <row r="18" spans="1:23" ht="14.25" customHeight="1">
      <c r="A18" s="542"/>
      <c r="B18" s="544"/>
      <c r="C18" s="544"/>
      <c r="D18" s="530"/>
      <c r="E18" s="165" t="e">
        <f>E17*$D17</f>
        <v>#VALUE!</v>
      </c>
      <c r="F18" s="166" t="e">
        <f aca="true" t="shared" si="1" ref="F18:V18">F17*$D17</f>
        <v>#VALUE!</v>
      </c>
      <c r="G18" s="166" t="e">
        <f t="shared" si="1"/>
        <v>#VALUE!</v>
      </c>
      <c r="H18" s="166" t="e">
        <f t="shared" si="1"/>
        <v>#VALUE!</v>
      </c>
      <c r="I18" s="166" t="e">
        <f t="shared" si="1"/>
        <v>#VALUE!</v>
      </c>
      <c r="J18" s="166" t="e">
        <f t="shared" si="1"/>
        <v>#VALUE!</v>
      </c>
      <c r="K18" s="166" t="e">
        <f t="shared" si="1"/>
        <v>#VALUE!</v>
      </c>
      <c r="L18" s="166" t="e">
        <f t="shared" si="1"/>
        <v>#VALUE!</v>
      </c>
      <c r="M18" s="166" t="e">
        <f t="shared" si="1"/>
        <v>#VALUE!</v>
      </c>
      <c r="N18" s="166" t="e">
        <f t="shared" si="1"/>
        <v>#VALUE!</v>
      </c>
      <c r="O18" s="166" t="e">
        <f t="shared" si="1"/>
        <v>#VALUE!</v>
      </c>
      <c r="P18" s="166" t="e">
        <f t="shared" si="1"/>
        <v>#VALUE!</v>
      </c>
      <c r="Q18" s="166" t="e">
        <f t="shared" si="1"/>
        <v>#VALUE!</v>
      </c>
      <c r="R18" s="166" t="e">
        <f t="shared" si="1"/>
        <v>#VALUE!</v>
      </c>
      <c r="S18" s="166" t="e">
        <f t="shared" si="1"/>
        <v>#VALUE!</v>
      </c>
      <c r="T18" s="166" t="e">
        <f t="shared" si="1"/>
        <v>#VALUE!</v>
      </c>
      <c r="U18" s="166" t="e">
        <f t="shared" si="1"/>
        <v>#VALUE!</v>
      </c>
      <c r="V18" s="167" t="e">
        <f t="shared" si="1"/>
        <v>#VALUE!</v>
      </c>
      <c r="W18" s="164"/>
    </row>
    <row r="19" spans="1:23" ht="23.25" customHeight="1">
      <c r="A19" s="523">
        <f>Orçamento!A41</f>
        <v>2</v>
      </c>
      <c r="B19" s="525" t="str">
        <f>VLOOKUP(A19,Orçamento!$A$14:$I$611,4,FALSE)</f>
        <v>MOVIMENTAÇÃO DE TERRA </v>
      </c>
      <c r="C19" s="527" t="e">
        <f>VLOOKUP(B19,Orçamento!$D$14:$I$611,6,FALSE)</f>
        <v>#DIV/0!</v>
      </c>
      <c r="D19" s="529" t="e">
        <f>Resumo!D17</f>
        <v>#VALUE!</v>
      </c>
      <c r="E19" s="114">
        <v>0</v>
      </c>
      <c r="F19" s="115">
        <v>0</v>
      </c>
      <c r="G19" s="115">
        <v>0</v>
      </c>
      <c r="H19" s="115">
        <v>0</v>
      </c>
      <c r="I19" s="115">
        <v>0</v>
      </c>
      <c r="J19" s="115">
        <v>0</v>
      </c>
      <c r="K19" s="115">
        <v>0</v>
      </c>
      <c r="L19" s="115">
        <v>0</v>
      </c>
      <c r="M19" s="115">
        <v>0</v>
      </c>
      <c r="N19" s="115">
        <v>0</v>
      </c>
      <c r="O19" s="115">
        <v>0</v>
      </c>
      <c r="P19" s="115">
        <v>0</v>
      </c>
      <c r="Q19" s="115">
        <v>0</v>
      </c>
      <c r="R19" s="115">
        <v>0</v>
      </c>
      <c r="S19" s="115">
        <v>0</v>
      </c>
      <c r="T19" s="115">
        <v>0</v>
      </c>
      <c r="U19" s="115">
        <v>0</v>
      </c>
      <c r="V19" s="116">
        <v>0</v>
      </c>
      <c r="W19" s="164">
        <f>SUM(E19:V19)</f>
        <v>0</v>
      </c>
    </row>
    <row r="20" spans="1:23" ht="14.25" customHeight="1">
      <c r="A20" s="542"/>
      <c r="B20" s="548"/>
      <c r="C20" s="544"/>
      <c r="D20" s="530"/>
      <c r="E20" s="165" t="e">
        <f aca="true" t="shared" si="2" ref="E20:V20">E19*$D19</f>
        <v>#VALUE!</v>
      </c>
      <c r="F20" s="166" t="e">
        <f t="shared" si="2"/>
        <v>#VALUE!</v>
      </c>
      <c r="G20" s="166" t="e">
        <f t="shared" si="2"/>
        <v>#VALUE!</v>
      </c>
      <c r="H20" s="166" t="e">
        <f t="shared" si="2"/>
        <v>#VALUE!</v>
      </c>
      <c r="I20" s="166" t="e">
        <f t="shared" si="2"/>
        <v>#VALUE!</v>
      </c>
      <c r="J20" s="166" t="e">
        <f t="shared" si="2"/>
        <v>#VALUE!</v>
      </c>
      <c r="K20" s="166" t="e">
        <f t="shared" si="2"/>
        <v>#VALUE!</v>
      </c>
      <c r="L20" s="166" t="e">
        <f t="shared" si="2"/>
        <v>#VALUE!</v>
      </c>
      <c r="M20" s="166" t="e">
        <f t="shared" si="2"/>
        <v>#VALUE!</v>
      </c>
      <c r="N20" s="166" t="e">
        <f t="shared" si="2"/>
        <v>#VALUE!</v>
      </c>
      <c r="O20" s="166" t="e">
        <f t="shared" si="2"/>
        <v>#VALUE!</v>
      </c>
      <c r="P20" s="166" t="e">
        <f t="shared" si="2"/>
        <v>#VALUE!</v>
      </c>
      <c r="Q20" s="166" t="e">
        <f t="shared" si="2"/>
        <v>#VALUE!</v>
      </c>
      <c r="R20" s="166" t="e">
        <f t="shared" si="2"/>
        <v>#VALUE!</v>
      </c>
      <c r="S20" s="166" t="e">
        <f t="shared" si="2"/>
        <v>#VALUE!</v>
      </c>
      <c r="T20" s="166" t="e">
        <f t="shared" si="2"/>
        <v>#VALUE!</v>
      </c>
      <c r="U20" s="166" t="e">
        <f t="shared" si="2"/>
        <v>#VALUE!</v>
      </c>
      <c r="V20" s="167" t="e">
        <f t="shared" si="2"/>
        <v>#VALUE!</v>
      </c>
      <c r="W20" s="164"/>
    </row>
    <row r="21" spans="1:23" ht="23.25" customHeight="1">
      <c r="A21" s="523">
        <f>Orçamento!A55</f>
        <v>3</v>
      </c>
      <c r="B21" s="525" t="str">
        <f>VLOOKUP(A21,Orçamento!$A$14:$I$611,4,FALSE)</f>
        <v>FUNDAÇÃO </v>
      </c>
      <c r="C21" s="527" t="e">
        <f>VLOOKUP(B21,Orçamento!$D$14:$I$611,6,FALSE)</f>
        <v>#DIV/0!</v>
      </c>
      <c r="D21" s="529" t="e">
        <f>Resumo!D18</f>
        <v>#VALUE!</v>
      </c>
      <c r="E21" s="114">
        <v>0</v>
      </c>
      <c r="F21" s="115">
        <v>0</v>
      </c>
      <c r="G21" s="115">
        <v>0</v>
      </c>
      <c r="H21" s="115">
        <v>0</v>
      </c>
      <c r="I21" s="115">
        <v>0</v>
      </c>
      <c r="J21" s="115">
        <v>0</v>
      </c>
      <c r="K21" s="115">
        <v>0</v>
      </c>
      <c r="L21" s="115">
        <v>0</v>
      </c>
      <c r="M21" s="115">
        <v>0</v>
      </c>
      <c r="N21" s="115">
        <v>0</v>
      </c>
      <c r="O21" s="115">
        <v>0</v>
      </c>
      <c r="P21" s="115">
        <v>0</v>
      </c>
      <c r="Q21" s="115">
        <v>0</v>
      </c>
      <c r="R21" s="115">
        <v>0</v>
      </c>
      <c r="S21" s="115">
        <v>0</v>
      </c>
      <c r="T21" s="115">
        <v>0</v>
      </c>
      <c r="U21" s="115">
        <v>0</v>
      </c>
      <c r="V21" s="116">
        <v>0</v>
      </c>
      <c r="W21" s="164">
        <f>SUM(E21:V21)</f>
        <v>0</v>
      </c>
    </row>
    <row r="22" spans="1:23" ht="14.25" customHeight="1">
      <c r="A22" s="542"/>
      <c r="B22" s="548"/>
      <c r="C22" s="544"/>
      <c r="D22" s="530"/>
      <c r="E22" s="165" t="e">
        <f aca="true" t="shared" si="3" ref="E22:V22">E21*$D21</f>
        <v>#VALUE!</v>
      </c>
      <c r="F22" s="166" t="e">
        <f t="shared" si="3"/>
        <v>#VALUE!</v>
      </c>
      <c r="G22" s="166" t="e">
        <f t="shared" si="3"/>
        <v>#VALUE!</v>
      </c>
      <c r="H22" s="166" t="e">
        <f t="shared" si="3"/>
        <v>#VALUE!</v>
      </c>
      <c r="I22" s="166" t="e">
        <f t="shared" si="3"/>
        <v>#VALUE!</v>
      </c>
      <c r="J22" s="166" t="e">
        <f t="shared" si="3"/>
        <v>#VALUE!</v>
      </c>
      <c r="K22" s="166" t="e">
        <f t="shared" si="3"/>
        <v>#VALUE!</v>
      </c>
      <c r="L22" s="166" t="e">
        <f t="shared" si="3"/>
        <v>#VALUE!</v>
      </c>
      <c r="M22" s="166" t="e">
        <f t="shared" si="3"/>
        <v>#VALUE!</v>
      </c>
      <c r="N22" s="166" t="e">
        <f t="shared" si="3"/>
        <v>#VALUE!</v>
      </c>
      <c r="O22" s="166" t="e">
        <f t="shared" si="3"/>
        <v>#VALUE!</v>
      </c>
      <c r="P22" s="166" t="e">
        <f t="shared" si="3"/>
        <v>#VALUE!</v>
      </c>
      <c r="Q22" s="166" t="e">
        <f t="shared" si="3"/>
        <v>#VALUE!</v>
      </c>
      <c r="R22" s="166" t="e">
        <f t="shared" si="3"/>
        <v>#VALUE!</v>
      </c>
      <c r="S22" s="166" t="e">
        <f t="shared" si="3"/>
        <v>#VALUE!</v>
      </c>
      <c r="T22" s="166" t="e">
        <f t="shared" si="3"/>
        <v>#VALUE!</v>
      </c>
      <c r="U22" s="166" t="e">
        <f t="shared" si="3"/>
        <v>#VALUE!</v>
      </c>
      <c r="V22" s="167" t="e">
        <f t="shared" si="3"/>
        <v>#VALUE!</v>
      </c>
      <c r="W22" s="164"/>
    </row>
    <row r="23" spans="1:23" ht="23.25" customHeight="1">
      <c r="A23" s="523">
        <f>Orçamento!A101</f>
        <v>4</v>
      </c>
      <c r="B23" s="525" t="str">
        <f>VLOOKUP(A23,Orçamento!$A$14:$I$611,4,FALSE)</f>
        <v>SUPERESTRUTURA</v>
      </c>
      <c r="C23" s="527" t="e">
        <f>VLOOKUP(B23,Orçamento!$D$14:$I$611,6,FALSE)</f>
        <v>#DIV/0!</v>
      </c>
      <c r="D23" s="529" t="e">
        <f>Resumo!D19</f>
        <v>#VALUE!</v>
      </c>
      <c r="E23" s="114">
        <v>0</v>
      </c>
      <c r="F23" s="115">
        <v>0</v>
      </c>
      <c r="G23" s="115">
        <v>0</v>
      </c>
      <c r="H23" s="115">
        <v>0</v>
      </c>
      <c r="I23" s="115">
        <v>0</v>
      </c>
      <c r="J23" s="115">
        <v>0</v>
      </c>
      <c r="K23" s="115">
        <v>0</v>
      </c>
      <c r="L23" s="115">
        <v>0</v>
      </c>
      <c r="M23" s="115">
        <v>0</v>
      </c>
      <c r="N23" s="115">
        <v>0</v>
      </c>
      <c r="O23" s="115">
        <v>0</v>
      </c>
      <c r="P23" s="115">
        <v>0</v>
      </c>
      <c r="Q23" s="115">
        <v>0</v>
      </c>
      <c r="R23" s="115">
        <v>0</v>
      </c>
      <c r="S23" s="115">
        <v>0</v>
      </c>
      <c r="T23" s="115">
        <v>0</v>
      </c>
      <c r="U23" s="115">
        <v>0</v>
      </c>
      <c r="V23" s="116">
        <v>0</v>
      </c>
      <c r="W23" s="164">
        <f>SUM(E23:V23)</f>
        <v>0</v>
      </c>
    </row>
    <row r="24" spans="1:23" ht="14.25" customHeight="1">
      <c r="A24" s="542"/>
      <c r="B24" s="548"/>
      <c r="C24" s="544"/>
      <c r="D24" s="530"/>
      <c r="E24" s="165" t="e">
        <f aca="true" t="shared" si="4" ref="E24:V24">E23*$D23</f>
        <v>#VALUE!</v>
      </c>
      <c r="F24" s="166" t="e">
        <f t="shared" si="4"/>
        <v>#VALUE!</v>
      </c>
      <c r="G24" s="166" t="e">
        <f t="shared" si="4"/>
        <v>#VALUE!</v>
      </c>
      <c r="H24" s="166" t="e">
        <f t="shared" si="4"/>
        <v>#VALUE!</v>
      </c>
      <c r="I24" s="166" t="e">
        <f t="shared" si="4"/>
        <v>#VALUE!</v>
      </c>
      <c r="J24" s="166" t="e">
        <f t="shared" si="4"/>
        <v>#VALUE!</v>
      </c>
      <c r="K24" s="166" t="e">
        <f t="shared" si="4"/>
        <v>#VALUE!</v>
      </c>
      <c r="L24" s="166" t="e">
        <f t="shared" si="4"/>
        <v>#VALUE!</v>
      </c>
      <c r="M24" s="166" t="e">
        <f t="shared" si="4"/>
        <v>#VALUE!</v>
      </c>
      <c r="N24" s="166" t="e">
        <f t="shared" si="4"/>
        <v>#VALUE!</v>
      </c>
      <c r="O24" s="166" t="e">
        <f t="shared" si="4"/>
        <v>#VALUE!</v>
      </c>
      <c r="P24" s="166" t="e">
        <f t="shared" si="4"/>
        <v>#VALUE!</v>
      </c>
      <c r="Q24" s="166" t="e">
        <f t="shared" si="4"/>
        <v>#VALUE!</v>
      </c>
      <c r="R24" s="166" t="e">
        <f t="shared" si="4"/>
        <v>#VALUE!</v>
      </c>
      <c r="S24" s="166" t="e">
        <f t="shared" si="4"/>
        <v>#VALUE!</v>
      </c>
      <c r="T24" s="166" t="e">
        <f t="shared" si="4"/>
        <v>#VALUE!</v>
      </c>
      <c r="U24" s="166" t="e">
        <f t="shared" si="4"/>
        <v>#VALUE!</v>
      </c>
      <c r="V24" s="167" t="e">
        <f t="shared" si="4"/>
        <v>#VALUE!</v>
      </c>
      <c r="W24" s="164"/>
    </row>
    <row r="25" spans="1:23" ht="23.25" customHeight="1">
      <c r="A25" s="523">
        <f>Orçamento!A129</f>
        <v>5</v>
      </c>
      <c r="B25" s="525" t="str">
        <f>VLOOKUP(A25,Orçamento!$A$14:$I$611,4,FALSE)</f>
        <v>SISTEMA DE VEDAÇÃO VERTICAL</v>
      </c>
      <c r="C25" s="527" t="e">
        <f>VLOOKUP(B25,Orçamento!$D$14:$I$611,6,FALSE)</f>
        <v>#DIV/0!</v>
      </c>
      <c r="D25" s="529" t="e">
        <f>Resumo!D20</f>
        <v>#VALUE!</v>
      </c>
      <c r="E25" s="114">
        <v>0</v>
      </c>
      <c r="F25" s="115">
        <v>0</v>
      </c>
      <c r="G25" s="115">
        <v>0</v>
      </c>
      <c r="H25" s="115">
        <v>0</v>
      </c>
      <c r="I25" s="115">
        <v>0</v>
      </c>
      <c r="J25" s="115">
        <v>0</v>
      </c>
      <c r="K25" s="115">
        <v>0</v>
      </c>
      <c r="L25" s="115">
        <v>0</v>
      </c>
      <c r="M25" s="115">
        <v>0</v>
      </c>
      <c r="N25" s="115">
        <v>0</v>
      </c>
      <c r="O25" s="115">
        <v>0</v>
      </c>
      <c r="P25" s="115">
        <v>0</v>
      </c>
      <c r="Q25" s="115">
        <v>0</v>
      </c>
      <c r="R25" s="115">
        <v>0</v>
      </c>
      <c r="S25" s="115">
        <v>0</v>
      </c>
      <c r="T25" s="115">
        <v>0</v>
      </c>
      <c r="U25" s="115">
        <v>0</v>
      </c>
      <c r="V25" s="116">
        <v>0</v>
      </c>
      <c r="W25" s="164">
        <f>SUM(E25:V25)</f>
        <v>0</v>
      </c>
    </row>
    <row r="26" spans="1:23" ht="14.25" customHeight="1">
      <c r="A26" s="542"/>
      <c r="B26" s="548"/>
      <c r="C26" s="544"/>
      <c r="D26" s="530"/>
      <c r="E26" s="165" t="e">
        <f aca="true" t="shared" si="5" ref="E26:V26">E25*$D25</f>
        <v>#VALUE!</v>
      </c>
      <c r="F26" s="166" t="e">
        <f t="shared" si="5"/>
        <v>#VALUE!</v>
      </c>
      <c r="G26" s="166" t="e">
        <f t="shared" si="5"/>
        <v>#VALUE!</v>
      </c>
      <c r="H26" s="166" t="e">
        <f t="shared" si="5"/>
        <v>#VALUE!</v>
      </c>
      <c r="I26" s="166" t="e">
        <f t="shared" si="5"/>
        <v>#VALUE!</v>
      </c>
      <c r="J26" s="166" t="e">
        <f t="shared" si="5"/>
        <v>#VALUE!</v>
      </c>
      <c r="K26" s="166" t="e">
        <f t="shared" si="5"/>
        <v>#VALUE!</v>
      </c>
      <c r="L26" s="166" t="e">
        <f t="shared" si="5"/>
        <v>#VALUE!</v>
      </c>
      <c r="M26" s="166" t="e">
        <f t="shared" si="5"/>
        <v>#VALUE!</v>
      </c>
      <c r="N26" s="166" t="e">
        <f t="shared" si="5"/>
        <v>#VALUE!</v>
      </c>
      <c r="O26" s="166" t="e">
        <f t="shared" si="5"/>
        <v>#VALUE!</v>
      </c>
      <c r="P26" s="166" t="e">
        <f t="shared" si="5"/>
        <v>#VALUE!</v>
      </c>
      <c r="Q26" s="166" t="e">
        <f t="shared" si="5"/>
        <v>#VALUE!</v>
      </c>
      <c r="R26" s="166" t="e">
        <f t="shared" si="5"/>
        <v>#VALUE!</v>
      </c>
      <c r="S26" s="166" t="e">
        <f t="shared" si="5"/>
        <v>#VALUE!</v>
      </c>
      <c r="T26" s="166" t="e">
        <f t="shared" si="5"/>
        <v>#VALUE!</v>
      </c>
      <c r="U26" s="166" t="e">
        <f t="shared" si="5"/>
        <v>#VALUE!</v>
      </c>
      <c r="V26" s="167" t="e">
        <f t="shared" si="5"/>
        <v>#VALUE!</v>
      </c>
      <c r="W26" s="164"/>
    </row>
    <row r="27" spans="1:23" ht="23.25" customHeight="1">
      <c r="A27" s="523">
        <f>Orçamento!A142</f>
        <v>6</v>
      </c>
      <c r="B27" s="525" t="str">
        <f>VLOOKUP(A27,Orçamento!$A$14:$I$611,4,FALSE)</f>
        <v>ESQUADRIAS</v>
      </c>
      <c r="C27" s="527" t="e">
        <f>VLOOKUP(B27,Orçamento!$D$14:$I$611,6,FALSE)</f>
        <v>#DIV/0!</v>
      </c>
      <c r="D27" s="529" t="e">
        <f>Resumo!D21</f>
        <v>#VALUE!</v>
      </c>
      <c r="E27" s="114">
        <v>0</v>
      </c>
      <c r="F27" s="115">
        <v>0</v>
      </c>
      <c r="G27" s="115">
        <v>0</v>
      </c>
      <c r="H27" s="115">
        <v>0</v>
      </c>
      <c r="I27" s="115">
        <v>0</v>
      </c>
      <c r="J27" s="115">
        <v>0</v>
      </c>
      <c r="K27" s="115">
        <v>0</v>
      </c>
      <c r="L27" s="115">
        <v>0</v>
      </c>
      <c r="M27" s="115">
        <v>0</v>
      </c>
      <c r="N27" s="115">
        <v>0</v>
      </c>
      <c r="O27" s="115">
        <v>0</v>
      </c>
      <c r="P27" s="115">
        <v>0</v>
      </c>
      <c r="Q27" s="115">
        <v>0</v>
      </c>
      <c r="R27" s="115">
        <v>0</v>
      </c>
      <c r="S27" s="115">
        <v>0</v>
      </c>
      <c r="T27" s="115">
        <v>0</v>
      </c>
      <c r="U27" s="115">
        <v>0</v>
      </c>
      <c r="V27" s="116">
        <v>0</v>
      </c>
      <c r="W27" s="164">
        <f>SUM(E27:V27)</f>
        <v>0</v>
      </c>
    </row>
    <row r="28" spans="1:23" ht="14.25" customHeight="1">
      <c r="A28" s="542"/>
      <c r="B28" s="548"/>
      <c r="C28" s="544"/>
      <c r="D28" s="530"/>
      <c r="E28" s="165" t="e">
        <f aca="true" t="shared" si="6" ref="E28:V28">E27*$D27</f>
        <v>#VALUE!</v>
      </c>
      <c r="F28" s="166" t="e">
        <f t="shared" si="6"/>
        <v>#VALUE!</v>
      </c>
      <c r="G28" s="166" t="e">
        <f t="shared" si="6"/>
        <v>#VALUE!</v>
      </c>
      <c r="H28" s="166" t="e">
        <f t="shared" si="6"/>
        <v>#VALUE!</v>
      </c>
      <c r="I28" s="166" t="e">
        <f t="shared" si="6"/>
        <v>#VALUE!</v>
      </c>
      <c r="J28" s="166" t="e">
        <f t="shared" si="6"/>
        <v>#VALUE!</v>
      </c>
      <c r="K28" s="166" t="e">
        <f t="shared" si="6"/>
        <v>#VALUE!</v>
      </c>
      <c r="L28" s="166" t="e">
        <f t="shared" si="6"/>
        <v>#VALUE!</v>
      </c>
      <c r="M28" s="166" t="e">
        <f t="shared" si="6"/>
        <v>#VALUE!</v>
      </c>
      <c r="N28" s="166" t="e">
        <f t="shared" si="6"/>
        <v>#VALUE!</v>
      </c>
      <c r="O28" s="166" t="e">
        <f t="shared" si="6"/>
        <v>#VALUE!</v>
      </c>
      <c r="P28" s="166" t="e">
        <f t="shared" si="6"/>
        <v>#VALUE!</v>
      </c>
      <c r="Q28" s="166" t="e">
        <f t="shared" si="6"/>
        <v>#VALUE!</v>
      </c>
      <c r="R28" s="166" t="e">
        <f t="shared" si="6"/>
        <v>#VALUE!</v>
      </c>
      <c r="S28" s="166" t="e">
        <f t="shared" si="6"/>
        <v>#VALUE!</v>
      </c>
      <c r="T28" s="166" t="e">
        <f t="shared" si="6"/>
        <v>#VALUE!</v>
      </c>
      <c r="U28" s="166" t="e">
        <f t="shared" si="6"/>
        <v>#VALUE!</v>
      </c>
      <c r="V28" s="167" t="e">
        <f t="shared" si="6"/>
        <v>#VALUE!</v>
      </c>
      <c r="W28" s="164"/>
    </row>
    <row r="29" spans="1:23" ht="23.25" customHeight="1">
      <c r="A29" s="523">
        <f>Orçamento!A194</f>
        <v>7</v>
      </c>
      <c r="B29" s="525" t="str">
        <f>VLOOKUP(A29,Orçamento!$A$14:$I$611,4,FALSE)</f>
        <v>COBERTURA E IMPERMEABILIZAÇÃO</v>
      </c>
      <c r="C29" s="527" t="e">
        <f>VLOOKUP(B29,Orçamento!$D$14:$I$611,6,FALSE)</f>
        <v>#DIV/0!</v>
      </c>
      <c r="D29" s="529" t="e">
        <f>Resumo!D22</f>
        <v>#VALUE!</v>
      </c>
      <c r="E29" s="114">
        <v>0</v>
      </c>
      <c r="F29" s="115">
        <v>0</v>
      </c>
      <c r="G29" s="115">
        <v>0</v>
      </c>
      <c r="H29" s="115">
        <v>0</v>
      </c>
      <c r="I29" s="115">
        <v>0</v>
      </c>
      <c r="J29" s="115">
        <v>0</v>
      </c>
      <c r="K29" s="115">
        <v>0</v>
      </c>
      <c r="L29" s="115">
        <v>0</v>
      </c>
      <c r="M29" s="115">
        <v>0</v>
      </c>
      <c r="N29" s="115">
        <v>0</v>
      </c>
      <c r="O29" s="115">
        <v>0</v>
      </c>
      <c r="P29" s="115">
        <v>0</v>
      </c>
      <c r="Q29" s="115">
        <v>0</v>
      </c>
      <c r="R29" s="115">
        <v>0</v>
      </c>
      <c r="S29" s="115">
        <v>0</v>
      </c>
      <c r="T29" s="115">
        <v>0</v>
      </c>
      <c r="U29" s="115">
        <v>0</v>
      </c>
      <c r="V29" s="116">
        <v>0</v>
      </c>
      <c r="W29" s="164">
        <f>SUM(E29:V29)</f>
        <v>0</v>
      </c>
    </row>
    <row r="30" spans="1:23" ht="14.25" customHeight="1">
      <c r="A30" s="542"/>
      <c r="B30" s="548"/>
      <c r="C30" s="544"/>
      <c r="D30" s="530"/>
      <c r="E30" s="165" t="e">
        <f aca="true" t="shared" si="7" ref="E30:V30">E29*$D29</f>
        <v>#VALUE!</v>
      </c>
      <c r="F30" s="166" t="e">
        <f t="shared" si="7"/>
        <v>#VALUE!</v>
      </c>
      <c r="G30" s="166" t="e">
        <f t="shared" si="7"/>
        <v>#VALUE!</v>
      </c>
      <c r="H30" s="166" t="e">
        <f t="shared" si="7"/>
        <v>#VALUE!</v>
      </c>
      <c r="I30" s="166" t="e">
        <f t="shared" si="7"/>
        <v>#VALUE!</v>
      </c>
      <c r="J30" s="166" t="e">
        <f t="shared" si="7"/>
        <v>#VALUE!</v>
      </c>
      <c r="K30" s="166" t="e">
        <f t="shared" si="7"/>
        <v>#VALUE!</v>
      </c>
      <c r="L30" s="166" t="e">
        <f t="shared" si="7"/>
        <v>#VALUE!</v>
      </c>
      <c r="M30" s="166" t="e">
        <f t="shared" si="7"/>
        <v>#VALUE!</v>
      </c>
      <c r="N30" s="166" t="e">
        <f t="shared" si="7"/>
        <v>#VALUE!</v>
      </c>
      <c r="O30" s="166" t="e">
        <f t="shared" si="7"/>
        <v>#VALUE!</v>
      </c>
      <c r="P30" s="166" t="e">
        <f t="shared" si="7"/>
        <v>#VALUE!</v>
      </c>
      <c r="Q30" s="166" t="e">
        <f t="shared" si="7"/>
        <v>#VALUE!</v>
      </c>
      <c r="R30" s="166" t="e">
        <f t="shared" si="7"/>
        <v>#VALUE!</v>
      </c>
      <c r="S30" s="166" t="e">
        <f t="shared" si="7"/>
        <v>#VALUE!</v>
      </c>
      <c r="T30" s="166" t="e">
        <f t="shared" si="7"/>
        <v>#VALUE!</v>
      </c>
      <c r="U30" s="166" t="e">
        <f t="shared" si="7"/>
        <v>#VALUE!</v>
      </c>
      <c r="V30" s="167" t="e">
        <f t="shared" si="7"/>
        <v>#VALUE!</v>
      </c>
      <c r="W30" s="164"/>
    </row>
    <row r="31" spans="1:23" ht="23.25" customHeight="1">
      <c r="A31" s="523">
        <f>Orçamento!A208</f>
        <v>8</v>
      </c>
      <c r="B31" s="525" t="str">
        <f>VLOOKUP(A31,Orçamento!$A$14:$I$611,4,FALSE)</f>
        <v>REVESTIMENTO INTERNO E EXTERNO</v>
      </c>
      <c r="C31" s="527" t="e">
        <f>VLOOKUP(B31,Orçamento!$D$14:$I$611,6,FALSE)</f>
        <v>#DIV/0!</v>
      </c>
      <c r="D31" s="529" t="e">
        <f>Resumo!D23</f>
        <v>#VALUE!</v>
      </c>
      <c r="E31" s="114">
        <v>0</v>
      </c>
      <c r="F31" s="115">
        <v>0</v>
      </c>
      <c r="G31" s="115">
        <v>0</v>
      </c>
      <c r="H31" s="115">
        <v>0</v>
      </c>
      <c r="I31" s="115">
        <v>0</v>
      </c>
      <c r="J31" s="115">
        <v>0</v>
      </c>
      <c r="K31" s="115">
        <v>0</v>
      </c>
      <c r="L31" s="115">
        <v>0</v>
      </c>
      <c r="M31" s="115">
        <v>0</v>
      </c>
      <c r="N31" s="115">
        <v>0</v>
      </c>
      <c r="O31" s="115">
        <v>0</v>
      </c>
      <c r="P31" s="115">
        <v>0</v>
      </c>
      <c r="Q31" s="115">
        <v>0</v>
      </c>
      <c r="R31" s="115">
        <v>0</v>
      </c>
      <c r="S31" s="115">
        <v>0</v>
      </c>
      <c r="T31" s="115">
        <v>0</v>
      </c>
      <c r="U31" s="115">
        <v>0</v>
      </c>
      <c r="V31" s="116">
        <v>0</v>
      </c>
      <c r="W31" s="164">
        <f>SUM(E31:V31)</f>
        <v>0</v>
      </c>
    </row>
    <row r="32" spans="1:23" ht="14.25" customHeight="1">
      <c r="A32" s="542"/>
      <c r="B32" s="548"/>
      <c r="C32" s="544"/>
      <c r="D32" s="530"/>
      <c r="E32" s="165" t="e">
        <f aca="true" t="shared" si="8" ref="E32:V32">E31*$D31</f>
        <v>#VALUE!</v>
      </c>
      <c r="F32" s="166" t="e">
        <f t="shared" si="8"/>
        <v>#VALUE!</v>
      </c>
      <c r="G32" s="166" t="e">
        <f t="shared" si="8"/>
        <v>#VALUE!</v>
      </c>
      <c r="H32" s="166" t="e">
        <f t="shared" si="8"/>
        <v>#VALUE!</v>
      </c>
      <c r="I32" s="166" t="e">
        <f t="shared" si="8"/>
        <v>#VALUE!</v>
      </c>
      <c r="J32" s="166" t="e">
        <f t="shared" si="8"/>
        <v>#VALUE!</v>
      </c>
      <c r="K32" s="166" t="e">
        <f t="shared" si="8"/>
        <v>#VALUE!</v>
      </c>
      <c r="L32" s="166" t="e">
        <f t="shared" si="8"/>
        <v>#VALUE!</v>
      </c>
      <c r="M32" s="166" t="e">
        <f t="shared" si="8"/>
        <v>#VALUE!</v>
      </c>
      <c r="N32" s="166" t="e">
        <f t="shared" si="8"/>
        <v>#VALUE!</v>
      </c>
      <c r="O32" s="166" t="e">
        <f t="shared" si="8"/>
        <v>#VALUE!</v>
      </c>
      <c r="P32" s="166" t="e">
        <f t="shared" si="8"/>
        <v>#VALUE!</v>
      </c>
      <c r="Q32" s="166" t="e">
        <f t="shared" si="8"/>
        <v>#VALUE!</v>
      </c>
      <c r="R32" s="166" t="e">
        <f t="shared" si="8"/>
        <v>#VALUE!</v>
      </c>
      <c r="S32" s="166" t="e">
        <f t="shared" si="8"/>
        <v>#VALUE!</v>
      </c>
      <c r="T32" s="166" t="e">
        <f t="shared" si="8"/>
        <v>#VALUE!</v>
      </c>
      <c r="U32" s="166" t="e">
        <f t="shared" si="8"/>
        <v>#VALUE!</v>
      </c>
      <c r="V32" s="167" t="e">
        <f t="shared" si="8"/>
        <v>#VALUE!</v>
      </c>
      <c r="W32" s="164"/>
    </row>
    <row r="33" spans="1:23" ht="23.25" customHeight="1">
      <c r="A33" s="523">
        <f>Orçamento!A225</f>
        <v>9</v>
      </c>
      <c r="B33" s="525" t="str">
        <f>VLOOKUP(A33,Orçamento!$A$14:$I$611,4,FALSE)</f>
        <v>SISTEMA DE PISO</v>
      </c>
      <c r="C33" s="527" t="e">
        <f>VLOOKUP(B33,Orçamento!$D$14:$I$611,6,FALSE)</f>
        <v>#DIV/0!</v>
      </c>
      <c r="D33" s="529" t="e">
        <f>Resumo!D24</f>
        <v>#VALUE!</v>
      </c>
      <c r="E33" s="114">
        <v>0</v>
      </c>
      <c r="F33" s="115">
        <v>0</v>
      </c>
      <c r="G33" s="115">
        <v>0</v>
      </c>
      <c r="H33" s="115">
        <v>0</v>
      </c>
      <c r="I33" s="115">
        <v>0</v>
      </c>
      <c r="J33" s="115">
        <v>0</v>
      </c>
      <c r="K33" s="115">
        <v>0</v>
      </c>
      <c r="L33" s="115">
        <v>0</v>
      </c>
      <c r="M33" s="115">
        <v>0</v>
      </c>
      <c r="N33" s="115">
        <v>0</v>
      </c>
      <c r="O33" s="115">
        <v>0</v>
      </c>
      <c r="P33" s="115">
        <v>0</v>
      </c>
      <c r="Q33" s="115">
        <v>0</v>
      </c>
      <c r="R33" s="115">
        <v>0</v>
      </c>
      <c r="S33" s="115">
        <v>0</v>
      </c>
      <c r="T33" s="115">
        <v>0</v>
      </c>
      <c r="U33" s="115">
        <v>0</v>
      </c>
      <c r="V33" s="116">
        <v>0</v>
      </c>
      <c r="W33" s="164">
        <f>SUM(E33:V33)</f>
        <v>0</v>
      </c>
    </row>
    <row r="34" spans="1:23" ht="14.25" customHeight="1">
      <c r="A34" s="542"/>
      <c r="B34" s="548"/>
      <c r="C34" s="544"/>
      <c r="D34" s="530"/>
      <c r="E34" s="165" t="e">
        <f aca="true" t="shared" si="9" ref="E34:V34">E33*$D33</f>
        <v>#VALUE!</v>
      </c>
      <c r="F34" s="166" t="e">
        <f t="shared" si="9"/>
        <v>#VALUE!</v>
      </c>
      <c r="G34" s="166" t="e">
        <f t="shared" si="9"/>
        <v>#VALUE!</v>
      </c>
      <c r="H34" s="166" t="e">
        <f t="shared" si="9"/>
        <v>#VALUE!</v>
      </c>
      <c r="I34" s="166" t="e">
        <f t="shared" si="9"/>
        <v>#VALUE!</v>
      </c>
      <c r="J34" s="166" t="e">
        <f t="shared" si="9"/>
        <v>#VALUE!</v>
      </c>
      <c r="K34" s="166" t="e">
        <f t="shared" si="9"/>
        <v>#VALUE!</v>
      </c>
      <c r="L34" s="166" t="e">
        <f t="shared" si="9"/>
        <v>#VALUE!</v>
      </c>
      <c r="M34" s="166" t="e">
        <f t="shared" si="9"/>
        <v>#VALUE!</v>
      </c>
      <c r="N34" s="166" t="e">
        <f t="shared" si="9"/>
        <v>#VALUE!</v>
      </c>
      <c r="O34" s="166" t="e">
        <f t="shared" si="9"/>
        <v>#VALUE!</v>
      </c>
      <c r="P34" s="166" t="e">
        <f t="shared" si="9"/>
        <v>#VALUE!</v>
      </c>
      <c r="Q34" s="166" t="e">
        <f t="shared" si="9"/>
        <v>#VALUE!</v>
      </c>
      <c r="R34" s="166" t="e">
        <f t="shared" si="9"/>
        <v>#VALUE!</v>
      </c>
      <c r="S34" s="166" t="e">
        <f t="shared" si="9"/>
        <v>#VALUE!</v>
      </c>
      <c r="T34" s="166" t="e">
        <f t="shared" si="9"/>
        <v>#VALUE!</v>
      </c>
      <c r="U34" s="166" t="e">
        <f t="shared" si="9"/>
        <v>#VALUE!</v>
      </c>
      <c r="V34" s="167" t="e">
        <f t="shared" si="9"/>
        <v>#VALUE!</v>
      </c>
      <c r="W34" s="164"/>
    </row>
    <row r="35" spans="1:23" ht="23.25" customHeight="1">
      <c r="A35" s="523">
        <f>Orçamento!A249</f>
        <v>10</v>
      </c>
      <c r="B35" s="525" t="str">
        <f>VLOOKUP(A35,Orçamento!$A$14:$I$611,4,FALSE)</f>
        <v>PINTURAS E ACABAMENTOS</v>
      </c>
      <c r="C35" s="527" t="e">
        <f>VLOOKUP(B35,Orçamento!$D$14:$I$611,6,FALSE)</f>
        <v>#DIV/0!</v>
      </c>
      <c r="D35" s="529" t="e">
        <f>Resumo!D25</f>
        <v>#VALUE!</v>
      </c>
      <c r="E35" s="114">
        <v>0</v>
      </c>
      <c r="F35" s="115">
        <v>0</v>
      </c>
      <c r="G35" s="115">
        <v>0</v>
      </c>
      <c r="H35" s="115">
        <v>0</v>
      </c>
      <c r="I35" s="115">
        <v>0</v>
      </c>
      <c r="J35" s="115">
        <v>0</v>
      </c>
      <c r="K35" s="115">
        <v>0</v>
      </c>
      <c r="L35" s="115">
        <v>0</v>
      </c>
      <c r="M35" s="115">
        <v>0</v>
      </c>
      <c r="N35" s="115">
        <v>0</v>
      </c>
      <c r="O35" s="115">
        <v>0</v>
      </c>
      <c r="P35" s="115">
        <v>0</v>
      </c>
      <c r="Q35" s="115">
        <v>0</v>
      </c>
      <c r="R35" s="115">
        <v>0</v>
      </c>
      <c r="S35" s="115">
        <v>0</v>
      </c>
      <c r="T35" s="115">
        <v>0</v>
      </c>
      <c r="U35" s="115">
        <v>0</v>
      </c>
      <c r="V35" s="116">
        <v>0</v>
      </c>
      <c r="W35" s="164">
        <f>SUM(E35:V35)</f>
        <v>0</v>
      </c>
    </row>
    <row r="36" spans="1:23" ht="14.25" customHeight="1">
      <c r="A36" s="542"/>
      <c r="B36" s="548"/>
      <c r="C36" s="544"/>
      <c r="D36" s="530"/>
      <c r="E36" s="165" t="e">
        <f aca="true" t="shared" si="10" ref="E36:V36">E35*$D35</f>
        <v>#VALUE!</v>
      </c>
      <c r="F36" s="166" t="e">
        <f t="shared" si="10"/>
        <v>#VALUE!</v>
      </c>
      <c r="G36" s="166" t="e">
        <f t="shared" si="10"/>
        <v>#VALUE!</v>
      </c>
      <c r="H36" s="166" t="e">
        <f t="shared" si="10"/>
        <v>#VALUE!</v>
      </c>
      <c r="I36" s="166" t="e">
        <f t="shared" si="10"/>
        <v>#VALUE!</v>
      </c>
      <c r="J36" s="166" t="e">
        <f t="shared" si="10"/>
        <v>#VALUE!</v>
      </c>
      <c r="K36" s="166" t="e">
        <f t="shared" si="10"/>
        <v>#VALUE!</v>
      </c>
      <c r="L36" s="166" t="e">
        <f t="shared" si="10"/>
        <v>#VALUE!</v>
      </c>
      <c r="M36" s="166" t="e">
        <f t="shared" si="10"/>
        <v>#VALUE!</v>
      </c>
      <c r="N36" s="166" t="e">
        <f t="shared" si="10"/>
        <v>#VALUE!</v>
      </c>
      <c r="O36" s="166" t="e">
        <f t="shared" si="10"/>
        <v>#VALUE!</v>
      </c>
      <c r="P36" s="166" t="e">
        <f t="shared" si="10"/>
        <v>#VALUE!</v>
      </c>
      <c r="Q36" s="166" t="e">
        <f t="shared" si="10"/>
        <v>#VALUE!</v>
      </c>
      <c r="R36" s="166" t="e">
        <f t="shared" si="10"/>
        <v>#VALUE!</v>
      </c>
      <c r="S36" s="166" t="e">
        <f t="shared" si="10"/>
        <v>#VALUE!</v>
      </c>
      <c r="T36" s="166" t="e">
        <f t="shared" si="10"/>
        <v>#VALUE!</v>
      </c>
      <c r="U36" s="166" t="e">
        <f t="shared" si="10"/>
        <v>#VALUE!</v>
      </c>
      <c r="V36" s="167" t="e">
        <f t="shared" si="10"/>
        <v>#VALUE!</v>
      </c>
      <c r="W36" s="164"/>
    </row>
    <row r="37" spans="1:23" ht="23.25" customHeight="1">
      <c r="A37" s="523">
        <f>Orçamento!A263</f>
        <v>11</v>
      </c>
      <c r="B37" s="525" t="str">
        <f>VLOOKUP(A37,Orçamento!$A$14:$I$611,4,FALSE)</f>
        <v> HIDRÁULICA</v>
      </c>
      <c r="C37" s="527" t="e">
        <f>VLOOKUP(B37,Orçamento!$D$14:$I$611,6,FALSE)</f>
        <v>#DIV/0!</v>
      </c>
      <c r="D37" s="529" t="e">
        <f>Resumo!D26</f>
        <v>#VALUE!</v>
      </c>
      <c r="E37" s="114">
        <v>0</v>
      </c>
      <c r="F37" s="115">
        <v>0</v>
      </c>
      <c r="G37" s="115">
        <v>0</v>
      </c>
      <c r="H37" s="115">
        <v>0</v>
      </c>
      <c r="I37" s="115">
        <v>0</v>
      </c>
      <c r="J37" s="115">
        <v>0</v>
      </c>
      <c r="K37" s="115">
        <v>0</v>
      </c>
      <c r="L37" s="115">
        <v>0</v>
      </c>
      <c r="M37" s="115">
        <v>0</v>
      </c>
      <c r="N37" s="115">
        <v>0</v>
      </c>
      <c r="O37" s="115">
        <v>0</v>
      </c>
      <c r="P37" s="115">
        <v>0</v>
      </c>
      <c r="Q37" s="115">
        <v>0</v>
      </c>
      <c r="R37" s="115">
        <v>0</v>
      </c>
      <c r="S37" s="115">
        <v>0</v>
      </c>
      <c r="T37" s="115">
        <v>0</v>
      </c>
      <c r="U37" s="115">
        <v>0</v>
      </c>
      <c r="V37" s="116">
        <v>0</v>
      </c>
      <c r="W37" s="164">
        <f>SUM(E37:V37)</f>
        <v>0</v>
      </c>
    </row>
    <row r="38" spans="1:23" ht="14.25" customHeight="1">
      <c r="A38" s="542"/>
      <c r="B38" s="548"/>
      <c r="C38" s="544"/>
      <c r="D38" s="530"/>
      <c r="E38" s="165" t="e">
        <f aca="true" t="shared" si="11" ref="E38:V38">E37*$D37</f>
        <v>#VALUE!</v>
      </c>
      <c r="F38" s="166" t="e">
        <f t="shared" si="11"/>
        <v>#VALUE!</v>
      </c>
      <c r="G38" s="166" t="e">
        <f t="shared" si="11"/>
        <v>#VALUE!</v>
      </c>
      <c r="H38" s="166" t="e">
        <f t="shared" si="11"/>
        <v>#VALUE!</v>
      </c>
      <c r="I38" s="166" t="e">
        <f t="shared" si="11"/>
        <v>#VALUE!</v>
      </c>
      <c r="J38" s="166" t="e">
        <f t="shared" si="11"/>
        <v>#VALUE!</v>
      </c>
      <c r="K38" s="166" t="e">
        <f t="shared" si="11"/>
        <v>#VALUE!</v>
      </c>
      <c r="L38" s="166" t="e">
        <f t="shared" si="11"/>
        <v>#VALUE!</v>
      </c>
      <c r="M38" s="166" t="e">
        <f t="shared" si="11"/>
        <v>#VALUE!</v>
      </c>
      <c r="N38" s="166" t="e">
        <f t="shared" si="11"/>
        <v>#VALUE!</v>
      </c>
      <c r="O38" s="166" t="e">
        <f t="shared" si="11"/>
        <v>#VALUE!</v>
      </c>
      <c r="P38" s="166" t="e">
        <f t="shared" si="11"/>
        <v>#VALUE!</v>
      </c>
      <c r="Q38" s="166" t="e">
        <f t="shared" si="11"/>
        <v>#VALUE!</v>
      </c>
      <c r="R38" s="166" t="e">
        <f t="shared" si="11"/>
        <v>#VALUE!</v>
      </c>
      <c r="S38" s="166" t="e">
        <f t="shared" si="11"/>
        <v>#VALUE!</v>
      </c>
      <c r="T38" s="166" t="e">
        <f t="shared" si="11"/>
        <v>#VALUE!</v>
      </c>
      <c r="U38" s="166" t="e">
        <f t="shared" si="11"/>
        <v>#VALUE!</v>
      </c>
      <c r="V38" s="167" t="e">
        <f t="shared" si="11"/>
        <v>#VALUE!</v>
      </c>
      <c r="W38" s="164"/>
    </row>
    <row r="39" spans="1:23" ht="23.25" customHeight="1">
      <c r="A39" s="523">
        <f>Orçamento!A418</f>
        <v>12</v>
      </c>
      <c r="B39" s="525" t="str">
        <f>VLOOKUP(A39,Orçamento!$A$14:$I$611,4,FALSE)</f>
        <v>INSTALAÇÃO DE GÁS COMBUSTÍVEL</v>
      </c>
      <c r="C39" s="527" t="e">
        <f>VLOOKUP(B39,Orçamento!$D$14:$I$611,6,FALSE)</f>
        <v>#DIV/0!</v>
      </c>
      <c r="D39" s="529" t="e">
        <f>Resumo!D27</f>
        <v>#VALUE!</v>
      </c>
      <c r="E39" s="114">
        <v>0</v>
      </c>
      <c r="F39" s="115">
        <v>0</v>
      </c>
      <c r="G39" s="115">
        <v>0</v>
      </c>
      <c r="H39" s="115">
        <v>0</v>
      </c>
      <c r="I39" s="115">
        <v>0</v>
      </c>
      <c r="J39" s="115">
        <v>0</v>
      </c>
      <c r="K39" s="115">
        <v>0</v>
      </c>
      <c r="L39" s="115">
        <v>0</v>
      </c>
      <c r="M39" s="115">
        <v>0</v>
      </c>
      <c r="N39" s="115">
        <v>0</v>
      </c>
      <c r="O39" s="115">
        <v>0</v>
      </c>
      <c r="P39" s="115">
        <v>0</v>
      </c>
      <c r="Q39" s="115">
        <v>0</v>
      </c>
      <c r="R39" s="115">
        <v>0</v>
      </c>
      <c r="S39" s="115">
        <v>0</v>
      </c>
      <c r="T39" s="115">
        <v>0</v>
      </c>
      <c r="U39" s="115">
        <v>0</v>
      </c>
      <c r="V39" s="116">
        <v>0</v>
      </c>
      <c r="W39" s="164">
        <f>SUM(E39:V39)</f>
        <v>0</v>
      </c>
    </row>
    <row r="40" spans="1:23" ht="14.25" customHeight="1">
      <c r="A40" s="542"/>
      <c r="B40" s="548"/>
      <c r="C40" s="544"/>
      <c r="D40" s="530"/>
      <c r="E40" s="165" t="e">
        <f aca="true" t="shared" si="12" ref="E40:V40">E39*$D39</f>
        <v>#VALUE!</v>
      </c>
      <c r="F40" s="166" t="e">
        <f t="shared" si="12"/>
        <v>#VALUE!</v>
      </c>
      <c r="G40" s="166" t="e">
        <f t="shared" si="12"/>
        <v>#VALUE!</v>
      </c>
      <c r="H40" s="166" t="e">
        <f t="shared" si="12"/>
        <v>#VALUE!</v>
      </c>
      <c r="I40" s="166" t="e">
        <f t="shared" si="12"/>
        <v>#VALUE!</v>
      </c>
      <c r="J40" s="166" t="e">
        <f t="shared" si="12"/>
        <v>#VALUE!</v>
      </c>
      <c r="K40" s="166" t="e">
        <f t="shared" si="12"/>
        <v>#VALUE!</v>
      </c>
      <c r="L40" s="166" t="e">
        <f t="shared" si="12"/>
        <v>#VALUE!</v>
      </c>
      <c r="M40" s="166" t="e">
        <f t="shared" si="12"/>
        <v>#VALUE!</v>
      </c>
      <c r="N40" s="166" t="e">
        <f t="shared" si="12"/>
        <v>#VALUE!</v>
      </c>
      <c r="O40" s="166" t="e">
        <f t="shared" si="12"/>
        <v>#VALUE!</v>
      </c>
      <c r="P40" s="166" t="e">
        <f t="shared" si="12"/>
        <v>#VALUE!</v>
      </c>
      <c r="Q40" s="166" t="e">
        <f t="shared" si="12"/>
        <v>#VALUE!</v>
      </c>
      <c r="R40" s="166" t="e">
        <f t="shared" si="12"/>
        <v>#VALUE!</v>
      </c>
      <c r="S40" s="166" t="e">
        <f t="shared" si="12"/>
        <v>#VALUE!</v>
      </c>
      <c r="T40" s="166" t="e">
        <f t="shared" si="12"/>
        <v>#VALUE!</v>
      </c>
      <c r="U40" s="166" t="e">
        <f t="shared" si="12"/>
        <v>#VALUE!</v>
      </c>
      <c r="V40" s="167" t="e">
        <f t="shared" si="12"/>
        <v>#VALUE!</v>
      </c>
      <c r="W40" s="164"/>
    </row>
    <row r="41" spans="1:23" ht="23.25" customHeight="1">
      <c r="A41" s="523">
        <f>Orçamento!A428</f>
        <v>13</v>
      </c>
      <c r="B41" s="525" t="str">
        <f>VLOOKUP(A41,Orçamento!$A$14:$I$611,4,FALSE)</f>
        <v>SISTEMA DE PROTEÇÃO CONTRA INCÊNDIO</v>
      </c>
      <c r="C41" s="527" t="e">
        <f>VLOOKUP(B41,Orçamento!$D$14:$I$611,6,FALSE)</f>
        <v>#DIV/0!</v>
      </c>
      <c r="D41" s="529" t="e">
        <f>Resumo!D28</f>
        <v>#VALUE!</v>
      </c>
      <c r="E41" s="114">
        <v>0</v>
      </c>
      <c r="F41" s="115">
        <v>0</v>
      </c>
      <c r="G41" s="115">
        <v>0</v>
      </c>
      <c r="H41" s="115">
        <v>0</v>
      </c>
      <c r="I41" s="115">
        <v>0</v>
      </c>
      <c r="J41" s="115">
        <v>0</v>
      </c>
      <c r="K41" s="115">
        <v>0</v>
      </c>
      <c r="L41" s="115">
        <v>0</v>
      </c>
      <c r="M41" s="115">
        <v>0</v>
      </c>
      <c r="N41" s="115">
        <v>0</v>
      </c>
      <c r="O41" s="115">
        <v>0</v>
      </c>
      <c r="P41" s="115">
        <v>0</v>
      </c>
      <c r="Q41" s="115">
        <v>0</v>
      </c>
      <c r="R41" s="115">
        <v>0</v>
      </c>
      <c r="S41" s="115">
        <v>0</v>
      </c>
      <c r="T41" s="115">
        <v>0</v>
      </c>
      <c r="U41" s="115">
        <v>0</v>
      </c>
      <c r="V41" s="116">
        <v>0</v>
      </c>
      <c r="W41" s="164">
        <f>SUM(E41:V41)</f>
        <v>0</v>
      </c>
    </row>
    <row r="42" spans="1:23" ht="14.25" customHeight="1">
      <c r="A42" s="542"/>
      <c r="B42" s="548"/>
      <c r="C42" s="544"/>
      <c r="D42" s="530"/>
      <c r="E42" s="165" t="e">
        <f aca="true" t="shared" si="13" ref="E42:V42">E41*$D41</f>
        <v>#VALUE!</v>
      </c>
      <c r="F42" s="166" t="e">
        <f t="shared" si="13"/>
        <v>#VALUE!</v>
      </c>
      <c r="G42" s="166" t="e">
        <f t="shared" si="13"/>
        <v>#VALUE!</v>
      </c>
      <c r="H42" s="166" t="e">
        <f t="shared" si="13"/>
        <v>#VALUE!</v>
      </c>
      <c r="I42" s="166" t="e">
        <f t="shared" si="13"/>
        <v>#VALUE!</v>
      </c>
      <c r="J42" s="166" t="e">
        <f t="shared" si="13"/>
        <v>#VALUE!</v>
      </c>
      <c r="K42" s="166" t="e">
        <f t="shared" si="13"/>
        <v>#VALUE!</v>
      </c>
      <c r="L42" s="166" t="e">
        <f t="shared" si="13"/>
        <v>#VALUE!</v>
      </c>
      <c r="M42" s="166" t="e">
        <f t="shared" si="13"/>
        <v>#VALUE!</v>
      </c>
      <c r="N42" s="166" t="e">
        <f t="shared" si="13"/>
        <v>#VALUE!</v>
      </c>
      <c r="O42" s="166" t="e">
        <f t="shared" si="13"/>
        <v>#VALUE!</v>
      </c>
      <c r="P42" s="166" t="e">
        <f t="shared" si="13"/>
        <v>#VALUE!</v>
      </c>
      <c r="Q42" s="166" t="e">
        <f t="shared" si="13"/>
        <v>#VALUE!</v>
      </c>
      <c r="R42" s="166" t="e">
        <f t="shared" si="13"/>
        <v>#VALUE!</v>
      </c>
      <c r="S42" s="166" t="e">
        <f t="shared" si="13"/>
        <v>#VALUE!</v>
      </c>
      <c r="T42" s="166" t="e">
        <f t="shared" si="13"/>
        <v>#VALUE!</v>
      </c>
      <c r="U42" s="166" t="e">
        <f t="shared" si="13"/>
        <v>#VALUE!</v>
      </c>
      <c r="V42" s="167" t="e">
        <f t="shared" si="13"/>
        <v>#VALUE!</v>
      </c>
      <c r="W42" s="164"/>
    </row>
    <row r="43" spans="1:23" ht="23.25" customHeight="1">
      <c r="A43" s="523">
        <f>Orçamento!A448</f>
        <v>14</v>
      </c>
      <c r="B43" s="525" t="str">
        <f>VLOOKUP(A43,Orçamento!$A$14:$I$611,4,FALSE)</f>
        <v>INSTALAÇÃO ELÉTRICA</v>
      </c>
      <c r="C43" s="527" t="e">
        <f>VLOOKUP(B43,Orçamento!$D$14:$I$611,6,FALSE)</f>
        <v>#DIV/0!</v>
      </c>
      <c r="D43" s="529" t="e">
        <f>Resumo!D29</f>
        <v>#VALUE!</v>
      </c>
      <c r="E43" s="117">
        <v>0</v>
      </c>
      <c r="F43" s="118">
        <v>0</v>
      </c>
      <c r="G43" s="118">
        <v>0</v>
      </c>
      <c r="H43" s="118">
        <v>0</v>
      </c>
      <c r="I43" s="118">
        <v>0</v>
      </c>
      <c r="J43" s="118">
        <v>0</v>
      </c>
      <c r="K43" s="118">
        <v>0</v>
      </c>
      <c r="L43" s="118">
        <v>0</v>
      </c>
      <c r="M43" s="118">
        <v>0</v>
      </c>
      <c r="N43" s="118">
        <v>0</v>
      </c>
      <c r="O43" s="118">
        <v>0</v>
      </c>
      <c r="P43" s="118">
        <v>0</v>
      </c>
      <c r="Q43" s="118">
        <v>0</v>
      </c>
      <c r="R43" s="118">
        <v>0</v>
      </c>
      <c r="S43" s="118">
        <v>0</v>
      </c>
      <c r="T43" s="118">
        <v>0</v>
      </c>
      <c r="U43" s="118">
        <v>0</v>
      </c>
      <c r="V43" s="119">
        <v>0</v>
      </c>
      <c r="W43" s="164">
        <f>SUM(E43:V43)</f>
        <v>0</v>
      </c>
    </row>
    <row r="44" spans="1:23" ht="14.25" customHeight="1">
      <c r="A44" s="542"/>
      <c r="B44" s="548"/>
      <c r="C44" s="544"/>
      <c r="D44" s="530"/>
      <c r="E44" s="168" t="e">
        <f aca="true" t="shared" si="14" ref="E44:V44">E43*$D43</f>
        <v>#VALUE!</v>
      </c>
      <c r="F44" s="169" t="e">
        <f t="shared" si="14"/>
        <v>#VALUE!</v>
      </c>
      <c r="G44" s="169" t="e">
        <f t="shared" si="14"/>
        <v>#VALUE!</v>
      </c>
      <c r="H44" s="169" t="e">
        <f t="shared" si="14"/>
        <v>#VALUE!</v>
      </c>
      <c r="I44" s="169" t="e">
        <f t="shared" si="14"/>
        <v>#VALUE!</v>
      </c>
      <c r="J44" s="169" t="e">
        <f t="shared" si="14"/>
        <v>#VALUE!</v>
      </c>
      <c r="K44" s="169" t="e">
        <f t="shared" si="14"/>
        <v>#VALUE!</v>
      </c>
      <c r="L44" s="169" t="e">
        <f t="shared" si="14"/>
        <v>#VALUE!</v>
      </c>
      <c r="M44" s="169" t="e">
        <f t="shared" si="14"/>
        <v>#VALUE!</v>
      </c>
      <c r="N44" s="169" t="e">
        <f t="shared" si="14"/>
        <v>#VALUE!</v>
      </c>
      <c r="O44" s="169" t="e">
        <f t="shared" si="14"/>
        <v>#VALUE!</v>
      </c>
      <c r="P44" s="169" t="e">
        <f t="shared" si="14"/>
        <v>#VALUE!</v>
      </c>
      <c r="Q44" s="169" t="e">
        <f t="shared" si="14"/>
        <v>#VALUE!</v>
      </c>
      <c r="R44" s="169" t="e">
        <f t="shared" si="14"/>
        <v>#VALUE!</v>
      </c>
      <c r="S44" s="169" t="e">
        <f t="shared" si="14"/>
        <v>#VALUE!</v>
      </c>
      <c r="T44" s="169" t="e">
        <f t="shared" si="14"/>
        <v>#VALUE!</v>
      </c>
      <c r="U44" s="169" t="e">
        <f t="shared" si="14"/>
        <v>#VALUE!</v>
      </c>
      <c r="V44" s="170" t="e">
        <f t="shared" si="14"/>
        <v>#VALUE!</v>
      </c>
      <c r="W44" s="164"/>
    </row>
    <row r="45" spans="1:23" ht="23.25" customHeight="1">
      <c r="A45" s="523">
        <f>Orçamento!A526</f>
        <v>15</v>
      </c>
      <c r="B45" s="525" t="str">
        <f>VLOOKUP(A45,Orçamento!$A$14:$I$611,4,FALSE)</f>
        <v>INSTALAÇÕES DE REDE ESTRUTURADA</v>
      </c>
      <c r="C45" s="527" t="e">
        <f>VLOOKUP(B45,Orçamento!$D$14:$I$611,6,FALSE)</f>
        <v>#DIV/0!</v>
      </c>
      <c r="D45" s="529" t="e">
        <f>Resumo!D30</f>
        <v>#VALUE!</v>
      </c>
      <c r="E45" s="120">
        <v>0</v>
      </c>
      <c r="F45" s="121">
        <v>0</v>
      </c>
      <c r="G45" s="121">
        <v>0</v>
      </c>
      <c r="H45" s="121">
        <v>0</v>
      </c>
      <c r="I45" s="121">
        <v>0</v>
      </c>
      <c r="J45" s="121">
        <v>0</v>
      </c>
      <c r="K45" s="121">
        <v>0</v>
      </c>
      <c r="L45" s="121">
        <v>0</v>
      </c>
      <c r="M45" s="121">
        <v>0</v>
      </c>
      <c r="N45" s="121">
        <v>0</v>
      </c>
      <c r="O45" s="121">
        <v>0</v>
      </c>
      <c r="P45" s="121">
        <v>0</v>
      </c>
      <c r="Q45" s="121">
        <v>0</v>
      </c>
      <c r="R45" s="121">
        <v>0</v>
      </c>
      <c r="S45" s="121">
        <v>0</v>
      </c>
      <c r="T45" s="121">
        <v>0</v>
      </c>
      <c r="U45" s="121">
        <v>0</v>
      </c>
      <c r="V45" s="122">
        <v>0</v>
      </c>
      <c r="W45" s="164">
        <f>SUM(E45:V45)</f>
        <v>0</v>
      </c>
    </row>
    <row r="46" spans="1:23" ht="14.25" customHeight="1">
      <c r="A46" s="524"/>
      <c r="B46" s="526"/>
      <c r="C46" s="528"/>
      <c r="D46" s="530"/>
      <c r="E46" s="168" t="e">
        <f aca="true" t="shared" si="15" ref="E46:V46">E45*$D45</f>
        <v>#VALUE!</v>
      </c>
      <c r="F46" s="169" t="e">
        <f t="shared" si="15"/>
        <v>#VALUE!</v>
      </c>
      <c r="G46" s="169" t="e">
        <f t="shared" si="15"/>
        <v>#VALUE!</v>
      </c>
      <c r="H46" s="169" t="e">
        <f t="shared" si="15"/>
        <v>#VALUE!</v>
      </c>
      <c r="I46" s="169" t="e">
        <f t="shared" si="15"/>
        <v>#VALUE!</v>
      </c>
      <c r="J46" s="169" t="e">
        <f t="shared" si="15"/>
        <v>#VALUE!</v>
      </c>
      <c r="K46" s="169" t="e">
        <f t="shared" si="15"/>
        <v>#VALUE!</v>
      </c>
      <c r="L46" s="169" t="e">
        <f t="shared" si="15"/>
        <v>#VALUE!</v>
      </c>
      <c r="M46" s="169" t="e">
        <f t="shared" si="15"/>
        <v>#VALUE!</v>
      </c>
      <c r="N46" s="169" t="e">
        <f t="shared" si="15"/>
        <v>#VALUE!</v>
      </c>
      <c r="O46" s="169" t="e">
        <f t="shared" si="15"/>
        <v>#VALUE!</v>
      </c>
      <c r="P46" s="169" t="e">
        <f t="shared" si="15"/>
        <v>#VALUE!</v>
      </c>
      <c r="Q46" s="169" t="e">
        <f t="shared" si="15"/>
        <v>#VALUE!</v>
      </c>
      <c r="R46" s="169" t="e">
        <f t="shared" si="15"/>
        <v>#VALUE!</v>
      </c>
      <c r="S46" s="169" t="e">
        <f t="shared" si="15"/>
        <v>#VALUE!</v>
      </c>
      <c r="T46" s="169" t="e">
        <f t="shared" si="15"/>
        <v>#VALUE!</v>
      </c>
      <c r="U46" s="169" t="e">
        <f t="shared" si="15"/>
        <v>#VALUE!</v>
      </c>
      <c r="V46" s="170" t="e">
        <f t="shared" si="15"/>
        <v>#VALUE!</v>
      </c>
      <c r="W46" s="164"/>
    </row>
    <row r="47" spans="1:23" ht="23.25" customHeight="1">
      <c r="A47" s="523">
        <f>Orçamento!A559</f>
        <v>16</v>
      </c>
      <c r="B47" s="525" t="str">
        <f>VLOOKUP(A47,Orçamento!$A$14:$I$611,4,FALSE)</f>
        <v>SISTEMA DE EXAUSTÃO MECÂNICA</v>
      </c>
      <c r="C47" s="527" t="e">
        <f>VLOOKUP(B47,Orçamento!$D$14:$I$611,6,FALSE)</f>
        <v>#DIV/0!</v>
      </c>
      <c r="D47" s="529" t="e">
        <f>Resumo!D31</f>
        <v>#VALUE!</v>
      </c>
      <c r="E47" s="120">
        <v>0</v>
      </c>
      <c r="F47" s="121">
        <v>0</v>
      </c>
      <c r="G47" s="121">
        <v>0</v>
      </c>
      <c r="H47" s="121">
        <v>0</v>
      </c>
      <c r="I47" s="121">
        <v>0</v>
      </c>
      <c r="J47" s="121">
        <v>0</v>
      </c>
      <c r="K47" s="121">
        <v>0</v>
      </c>
      <c r="L47" s="121">
        <v>0</v>
      </c>
      <c r="M47" s="121">
        <v>0</v>
      </c>
      <c r="N47" s="121">
        <v>0</v>
      </c>
      <c r="O47" s="121">
        <v>0</v>
      </c>
      <c r="P47" s="121">
        <v>0</v>
      </c>
      <c r="Q47" s="121">
        <v>0</v>
      </c>
      <c r="R47" s="121">
        <v>0</v>
      </c>
      <c r="S47" s="121">
        <v>0</v>
      </c>
      <c r="T47" s="121">
        <v>0</v>
      </c>
      <c r="U47" s="121">
        <v>0</v>
      </c>
      <c r="V47" s="122">
        <v>0</v>
      </c>
      <c r="W47" s="164">
        <f>SUM(E47:V47)</f>
        <v>0</v>
      </c>
    </row>
    <row r="48" spans="1:23" ht="14.25" customHeight="1">
      <c r="A48" s="524"/>
      <c r="B48" s="526"/>
      <c r="C48" s="528"/>
      <c r="D48" s="530"/>
      <c r="E48" s="168" t="e">
        <f aca="true" t="shared" si="16" ref="E48:V48">E47*$D47</f>
        <v>#VALUE!</v>
      </c>
      <c r="F48" s="169" t="e">
        <f t="shared" si="16"/>
        <v>#VALUE!</v>
      </c>
      <c r="G48" s="169" t="e">
        <f t="shared" si="16"/>
        <v>#VALUE!</v>
      </c>
      <c r="H48" s="169" t="e">
        <f t="shared" si="16"/>
        <v>#VALUE!</v>
      </c>
      <c r="I48" s="169" t="e">
        <f t="shared" si="16"/>
        <v>#VALUE!</v>
      </c>
      <c r="J48" s="169" t="e">
        <f t="shared" si="16"/>
        <v>#VALUE!</v>
      </c>
      <c r="K48" s="169" t="e">
        <f t="shared" si="16"/>
        <v>#VALUE!</v>
      </c>
      <c r="L48" s="169" t="e">
        <f t="shared" si="16"/>
        <v>#VALUE!</v>
      </c>
      <c r="M48" s="169" t="e">
        <f t="shared" si="16"/>
        <v>#VALUE!</v>
      </c>
      <c r="N48" s="169" t="e">
        <f t="shared" si="16"/>
        <v>#VALUE!</v>
      </c>
      <c r="O48" s="169" t="e">
        <f t="shared" si="16"/>
        <v>#VALUE!</v>
      </c>
      <c r="P48" s="169" t="e">
        <f t="shared" si="16"/>
        <v>#VALUE!</v>
      </c>
      <c r="Q48" s="169" t="e">
        <f t="shared" si="16"/>
        <v>#VALUE!</v>
      </c>
      <c r="R48" s="169" t="e">
        <f t="shared" si="16"/>
        <v>#VALUE!</v>
      </c>
      <c r="S48" s="169" t="e">
        <f t="shared" si="16"/>
        <v>#VALUE!</v>
      </c>
      <c r="T48" s="169" t="e">
        <f t="shared" si="16"/>
        <v>#VALUE!</v>
      </c>
      <c r="U48" s="169" t="e">
        <f t="shared" si="16"/>
        <v>#VALUE!</v>
      </c>
      <c r="V48" s="170" t="e">
        <f t="shared" si="16"/>
        <v>#VALUE!</v>
      </c>
      <c r="W48" s="164"/>
    </row>
    <row r="49" spans="1:23" ht="23.25" customHeight="1">
      <c r="A49" s="523">
        <f>Orçamento!A564</f>
        <v>17</v>
      </c>
      <c r="B49" s="525" t="str">
        <f>VLOOKUP(A49,Orçamento!$A$14:$I$611,4,FALSE)</f>
        <v>SISTEMA DE PROTEÇÃO CONTRA DESCARGA ATMOSFÉRICA (SPDA)</v>
      </c>
      <c r="C49" s="527" t="e">
        <f>VLOOKUP(B49,Orçamento!$D$14:$I$611,6,FALSE)</f>
        <v>#DIV/0!</v>
      </c>
      <c r="D49" s="529" t="e">
        <f>Resumo!D32</f>
        <v>#VALUE!</v>
      </c>
      <c r="E49" s="120">
        <v>0</v>
      </c>
      <c r="F49" s="121">
        <v>0</v>
      </c>
      <c r="G49" s="121">
        <v>0</v>
      </c>
      <c r="H49" s="121">
        <v>0</v>
      </c>
      <c r="I49" s="121">
        <v>0</v>
      </c>
      <c r="J49" s="121">
        <v>0</v>
      </c>
      <c r="K49" s="121">
        <v>0</v>
      </c>
      <c r="L49" s="121">
        <v>0</v>
      </c>
      <c r="M49" s="121">
        <v>0</v>
      </c>
      <c r="N49" s="121">
        <v>0</v>
      </c>
      <c r="O49" s="121">
        <v>0</v>
      </c>
      <c r="P49" s="121">
        <v>0</v>
      </c>
      <c r="Q49" s="121">
        <v>0</v>
      </c>
      <c r="R49" s="121">
        <v>0</v>
      </c>
      <c r="S49" s="121">
        <v>0</v>
      </c>
      <c r="T49" s="121">
        <v>0</v>
      </c>
      <c r="U49" s="121">
        <v>0</v>
      </c>
      <c r="V49" s="122">
        <v>0</v>
      </c>
      <c r="W49" s="164">
        <f>SUM(E49:V49)</f>
        <v>0</v>
      </c>
    </row>
    <row r="50" spans="1:23" ht="14.25" customHeight="1">
      <c r="A50" s="524"/>
      <c r="B50" s="526"/>
      <c r="C50" s="528"/>
      <c r="D50" s="530"/>
      <c r="E50" s="168" t="e">
        <f aca="true" t="shared" si="17" ref="E50:V50">E49*$D49</f>
        <v>#VALUE!</v>
      </c>
      <c r="F50" s="169" t="e">
        <f t="shared" si="17"/>
        <v>#VALUE!</v>
      </c>
      <c r="G50" s="169" t="e">
        <f t="shared" si="17"/>
        <v>#VALUE!</v>
      </c>
      <c r="H50" s="169" t="e">
        <f t="shared" si="17"/>
        <v>#VALUE!</v>
      </c>
      <c r="I50" s="169" t="e">
        <f t="shared" si="17"/>
        <v>#VALUE!</v>
      </c>
      <c r="J50" s="169" t="e">
        <f t="shared" si="17"/>
        <v>#VALUE!</v>
      </c>
      <c r="K50" s="169" t="e">
        <f t="shared" si="17"/>
        <v>#VALUE!</v>
      </c>
      <c r="L50" s="169" t="e">
        <f t="shared" si="17"/>
        <v>#VALUE!</v>
      </c>
      <c r="M50" s="169" t="e">
        <f t="shared" si="17"/>
        <v>#VALUE!</v>
      </c>
      <c r="N50" s="169" t="e">
        <f t="shared" si="17"/>
        <v>#VALUE!</v>
      </c>
      <c r="O50" s="169" t="e">
        <f t="shared" si="17"/>
        <v>#VALUE!</v>
      </c>
      <c r="P50" s="169" t="e">
        <f t="shared" si="17"/>
        <v>#VALUE!</v>
      </c>
      <c r="Q50" s="169" t="e">
        <f t="shared" si="17"/>
        <v>#VALUE!</v>
      </c>
      <c r="R50" s="169" t="e">
        <f t="shared" si="17"/>
        <v>#VALUE!</v>
      </c>
      <c r="S50" s="169" t="e">
        <f t="shared" si="17"/>
        <v>#VALUE!</v>
      </c>
      <c r="T50" s="169" t="e">
        <f t="shared" si="17"/>
        <v>#VALUE!</v>
      </c>
      <c r="U50" s="169" t="e">
        <f t="shared" si="17"/>
        <v>#VALUE!</v>
      </c>
      <c r="V50" s="170" t="e">
        <f t="shared" si="17"/>
        <v>#VALUE!</v>
      </c>
      <c r="W50" s="164"/>
    </row>
    <row r="51" spans="1:23" ht="23.25" customHeight="1">
      <c r="A51" s="523">
        <f>Orçamento!A581</f>
        <v>18</v>
      </c>
      <c r="B51" s="525" t="str">
        <f>VLOOKUP(A51,Orçamento!$A$14:$I$611,4,FALSE)</f>
        <v>SERVIÇOS COMPLEMENTARES</v>
      </c>
      <c r="C51" s="527" t="e">
        <f>VLOOKUP(B51,Orçamento!$D$14:$I$611,6,FALSE)</f>
        <v>#DIV/0!</v>
      </c>
      <c r="D51" s="529" t="e">
        <f>Resumo!D33</f>
        <v>#VALUE!</v>
      </c>
      <c r="E51" s="120">
        <v>0</v>
      </c>
      <c r="F51" s="121">
        <v>0</v>
      </c>
      <c r="G51" s="121">
        <v>0</v>
      </c>
      <c r="H51" s="121">
        <v>0</v>
      </c>
      <c r="I51" s="121">
        <v>0</v>
      </c>
      <c r="J51" s="121">
        <v>0</v>
      </c>
      <c r="K51" s="121">
        <v>0</v>
      </c>
      <c r="L51" s="121">
        <v>0</v>
      </c>
      <c r="M51" s="121">
        <v>0</v>
      </c>
      <c r="N51" s="121">
        <v>0</v>
      </c>
      <c r="O51" s="121">
        <v>0</v>
      </c>
      <c r="P51" s="121">
        <v>0</v>
      </c>
      <c r="Q51" s="121">
        <v>0</v>
      </c>
      <c r="R51" s="121">
        <v>0</v>
      </c>
      <c r="S51" s="121">
        <v>0</v>
      </c>
      <c r="T51" s="121">
        <v>0</v>
      </c>
      <c r="U51" s="121">
        <v>0</v>
      </c>
      <c r="V51" s="122">
        <v>0</v>
      </c>
      <c r="W51" s="164">
        <f>SUM(E51:V51)</f>
        <v>0</v>
      </c>
    </row>
    <row r="52" spans="1:23" ht="14.25" customHeight="1" thickBot="1">
      <c r="A52" s="524"/>
      <c r="B52" s="526"/>
      <c r="C52" s="528"/>
      <c r="D52" s="530"/>
      <c r="E52" s="171" t="e">
        <f aca="true" t="shared" si="18" ref="E52:V52">E51*$D51</f>
        <v>#VALUE!</v>
      </c>
      <c r="F52" s="172" t="e">
        <f t="shared" si="18"/>
        <v>#VALUE!</v>
      </c>
      <c r="G52" s="172" t="e">
        <f t="shared" si="18"/>
        <v>#VALUE!</v>
      </c>
      <c r="H52" s="172" t="e">
        <f t="shared" si="18"/>
        <v>#VALUE!</v>
      </c>
      <c r="I52" s="172" t="e">
        <f t="shared" si="18"/>
        <v>#VALUE!</v>
      </c>
      <c r="J52" s="172" t="e">
        <f t="shared" si="18"/>
        <v>#VALUE!</v>
      </c>
      <c r="K52" s="172" t="e">
        <f t="shared" si="18"/>
        <v>#VALUE!</v>
      </c>
      <c r="L52" s="172" t="e">
        <f t="shared" si="18"/>
        <v>#VALUE!</v>
      </c>
      <c r="M52" s="172" t="e">
        <f t="shared" si="18"/>
        <v>#VALUE!</v>
      </c>
      <c r="N52" s="172" t="e">
        <f t="shared" si="18"/>
        <v>#VALUE!</v>
      </c>
      <c r="O52" s="172" t="e">
        <f t="shared" si="18"/>
        <v>#VALUE!</v>
      </c>
      <c r="P52" s="172" t="e">
        <f t="shared" si="18"/>
        <v>#VALUE!</v>
      </c>
      <c r="Q52" s="172" t="e">
        <f t="shared" si="18"/>
        <v>#VALUE!</v>
      </c>
      <c r="R52" s="172" t="e">
        <f t="shared" si="18"/>
        <v>#VALUE!</v>
      </c>
      <c r="S52" s="172" t="e">
        <f t="shared" si="18"/>
        <v>#VALUE!</v>
      </c>
      <c r="T52" s="172" t="e">
        <f t="shared" si="18"/>
        <v>#VALUE!</v>
      </c>
      <c r="U52" s="172" t="e">
        <f t="shared" si="18"/>
        <v>#VALUE!</v>
      </c>
      <c r="V52" s="173" t="e">
        <f t="shared" si="18"/>
        <v>#VALUE!</v>
      </c>
      <c r="W52" s="164"/>
    </row>
    <row r="53" spans="1:24" s="123" customFormat="1" ht="12" customHeight="1" thickBot="1">
      <c r="A53" s="174"/>
      <c r="B53" s="175"/>
      <c r="C53" s="176"/>
      <c r="D53" s="176"/>
      <c r="E53" s="177"/>
      <c r="F53" s="177"/>
      <c r="G53" s="177"/>
      <c r="H53" s="177"/>
      <c r="I53" s="177"/>
      <c r="J53" s="177"/>
      <c r="K53" s="177"/>
      <c r="L53" s="177"/>
      <c r="M53" s="177"/>
      <c r="N53" s="177"/>
      <c r="O53" s="177"/>
      <c r="P53" s="177"/>
      <c r="Q53" s="177"/>
      <c r="R53" s="177"/>
      <c r="S53" s="177"/>
      <c r="T53" s="177"/>
      <c r="U53" s="177"/>
      <c r="V53" s="177"/>
      <c r="W53" s="163"/>
      <c r="X53" s="110"/>
    </row>
    <row r="54" spans="1:23" ht="9.75" customHeight="1" thickBot="1">
      <c r="A54" s="549"/>
      <c r="B54" s="550" t="s">
        <v>179</v>
      </c>
      <c r="C54" s="551" t="e">
        <f>SUM(C17:C52)</f>
        <v>#DIV/0!</v>
      </c>
      <c r="D54" s="552" t="e">
        <f>SUM(D17:D52)</f>
        <v>#VALUE!</v>
      </c>
      <c r="E54" s="553" t="e">
        <f>ROUND(E18+E20+E22+E24+E26+E28+E30+E32+E34+E36+E38+E40+E42+E44+E46+E48+E50+E52,2)</f>
        <v>#VALUE!</v>
      </c>
      <c r="F54" s="553" t="e">
        <f aca="true" t="shared" si="19" ref="F54:V54">ROUND(F18+F20+F22+F24+F26+F28+F30+F32+F34+F36+F38+F40+F42+F44+F46+F48+F50+F52,2)</f>
        <v>#VALUE!</v>
      </c>
      <c r="G54" s="553" t="e">
        <f t="shared" si="19"/>
        <v>#VALUE!</v>
      </c>
      <c r="H54" s="553" t="e">
        <f t="shared" si="19"/>
        <v>#VALUE!</v>
      </c>
      <c r="I54" s="553" t="e">
        <f t="shared" si="19"/>
        <v>#VALUE!</v>
      </c>
      <c r="J54" s="553" t="e">
        <f t="shared" si="19"/>
        <v>#VALUE!</v>
      </c>
      <c r="K54" s="553" t="e">
        <f t="shared" si="19"/>
        <v>#VALUE!</v>
      </c>
      <c r="L54" s="553" t="e">
        <f t="shared" si="19"/>
        <v>#VALUE!</v>
      </c>
      <c r="M54" s="553" t="e">
        <f t="shared" si="19"/>
        <v>#VALUE!</v>
      </c>
      <c r="N54" s="553" t="e">
        <f t="shared" si="19"/>
        <v>#VALUE!</v>
      </c>
      <c r="O54" s="553" t="e">
        <f t="shared" si="19"/>
        <v>#VALUE!</v>
      </c>
      <c r="P54" s="553" t="e">
        <f t="shared" si="19"/>
        <v>#VALUE!</v>
      </c>
      <c r="Q54" s="553" t="e">
        <f t="shared" si="19"/>
        <v>#VALUE!</v>
      </c>
      <c r="R54" s="553" t="e">
        <f t="shared" si="19"/>
        <v>#VALUE!</v>
      </c>
      <c r="S54" s="553" t="e">
        <f t="shared" si="19"/>
        <v>#VALUE!</v>
      </c>
      <c r="T54" s="553" t="e">
        <f t="shared" si="19"/>
        <v>#VALUE!</v>
      </c>
      <c r="U54" s="553" t="e">
        <f t="shared" si="19"/>
        <v>#VALUE!</v>
      </c>
      <c r="V54" s="553" t="e">
        <f t="shared" si="19"/>
        <v>#VALUE!</v>
      </c>
      <c r="W54" s="163"/>
    </row>
    <row r="55" spans="1:23" ht="9.75" customHeight="1" thickBot="1">
      <c r="A55" s="549"/>
      <c r="B55" s="550"/>
      <c r="C55" s="551"/>
      <c r="D55" s="552"/>
      <c r="E55" s="553"/>
      <c r="F55" s="553"/>
      <c r="G55" s="553"/>
      <c r="H55" s="553"/>
      <c r="I55" s="553"/>
      <c r="J55" s="553"/>
      <c r="K55" s="553"/>
      <c r="L55" s="553"/>
      <c r="M55" s="553"/>
      <c r="N55" s="553"/>
      <c r="O55" s="553"/>
      <c r="P55" s="553"/>
      <c r="Q55" s="553"/>
      <c r="R55" s="553"/>
      <c r="S55" s="553"/>
      <c r="T55" s="553"/>
      <c r="U55" s="553"/>
      <c r="V55" s="553"/>
      <c r="W55" s="163"/>
    </row>
    <row r="56" spans="1:23" ht="9.75" customHeight="1" thickBot="1">
      <c r="A56" s="549"/>
      <c r="B56" s="550"/>
      <c r="C56" s="551"/>
      <c r="D56" s="552"/>
      <c r="E56" s="553"/>
      <c r="F56" s="553"/>
      <c r="G56" s="553"/>
      <c r="H56" s="553"/>
      <c r="I56" s="553"/>
      <c r="J56" s="553"/>
      <c r="K56" s="553"/>
      <c r="L56" s="553"/>
      <c r="M56" s="553"/>
      <c r="N56" s="553"/>
      <c r="O56" s="553"/>
      <c r="P56" s="553"/>
      <c r="Q56" s="553"/>
      <c r="R56" s="553"/>
      <c r="S56" s="553"/>
      <c r="T56" s="553"/>
      <c r="U56" s="553"/>
      <c r="V56" s="553"/>
      <c r="W56" s="163"/>
    </row>
    <row r="57" spans="1:23" ht="13.5" customHeight="1" thickBot="1">
      <c r="A57" s="556"/>
      <c r="B57" s="558" t="s">
        <v>180</v>
      </c>
      <c r="C57" s="560" t="e">
        <f>D57/D54</f>
        <v>#VALUE!</v>
      </c>
      <c r="D57" s="562" t="e">
        <f>SUM(E54:V56)</f>
        <v>#VALUE!</v>
      </c>
      <c r="E57" s="564" t="e">
        <f>E54</f>
        <v>#VALUE!</v>
      </c>
      <c r="F57" s="554" t="e">
        <f aca="true" t="shared" si="20" ref="F57:V57">F54+E57</f>
        <v>#VALUE!</v>
      </c>
      <c r="G57" s="554" t="e">
        <f t="shared" si="20"/>
        <v>#VALUE!</v>
      </c>
      <c r="H57" s="554" t="e">
        <f t="shared" si="20"/>
        <v>#VALUE!</v>
      </c>
      <c r="I57" s="554" t="e">
        <f t="shared" si="20"/>
        <v>#VALUE!</v>
      </c>
      <c r="J57" s="554" t="e">
        <f t="shared" si="20"/>
        <v>#VALUE!</v>
      </c>
      <c r="K57" s="554" t="e">
        <f t="shared" si="20"/>
        <v>#VALUE!</v>
      </c>
      <c r="L57" s="554" t="e">
        <f t="shared" si="20"/>
        <v>#VALUE!</v>
      </c>
      <c r="M57" s="554" t="e">
        <f t="shared" si="20"/>
        <v>#VALUE!</v>
      </c>
      <c r="N57" s="554" t="e">
        <f t="shared" si="20"/>
        <v>#VALUE!</v>
      </c>
      <c r="O57" s="554" t="e">
        <f t="shared" si="20"/>
        <v>#VALUE!</v>
      </c>
      <c r="P57" s="554" t="e">
        <f t="shared" si="20"/>
        <v>#VALUE!</v>
      </c>
      <c r="Q57" s="554" t="e">
        <f t="shared" si="20"/>
        <v>#VALUE!</v>
      </c>
      <c r="R57" s="554" t="e">
        <f t="shared" si="20"/>
        <v>#VALUE!</v>
      </c>
      <c r="S57" s="554" t="e">
        <f t="shared" si="20"/>
        <v>#VALUE!</v>
      </c>
      <c r="T57" s="554" t="e">
        <f t="shared" si="20"/>
        <v>#VALUE!</v>
      </c>
      <c r="U57" s="554" t="e">
        <f t="shared" si="20"/>
        <v>#VALUE!</v>
      </c>
      <c r="V57" s="554" t="e">
        <f t="shared" si="20"/>
        <v>#VALUE!</v>
      </c>
      <c r="W57" s="163"/>
    </row>
    <row r="58" spans="1:23" ht="13.5" customHeight="1" thickBot="1">
      <c r="A58" s="556"/>
      <c r="B58" s="558"/>
      <c r="C58" s="560"/>
      <c r="D58" s="562"/>
      <c r="E58" s="564"/>
      <c r="F58" s="554"/>
      <c r="G58" s="554"/>
      <c r="H58" s="554"/>
      <c r="I58" s="554"/>
      <c r="J58" s="554"/>
      <c r="K58" s="554"/>
      <c r="L58" s="554"/>
      <c r="M58" s="554"/>
      <c r="N58" s="554"/>
      <c r="O58" s="554"/>
      <c r="P58" s="554"/>
      <c r="Q58" s="554"/>
      <c r="R58" s="554"/>
      <c r="S58" s="554"/>
      <c r="T58" s="554"/>
      <c r="U58" s="554"/>
      <c r="V58" s="554"/>
      <c r="W58" s="163"/>
    </row>
    <row r="59" spans="1:23" ht="13.5" customHeight="1" thickBot="1">
      <c r="A59" s="557"/>
      <c r="B59" s="559"/>
      <c r="C59" s="561"/>
      <c r="D59" s="563"/>
      <c r="E59" s="565"/>
      <c r="F59" s="555"/>
      <c r="G59" s="555"/>
      <c r="H59" s="555"/>
      <c r="I59" s="555"/>
      <c r="J59" s="555"/>
      <c r="K59" s="555"/>
      <c r="L59" s="555"/>
      <c r="M59" s="555"/>
      <c r="N59" s="555"/>
      <c r="O59" s="555"/>
      <c r="P59" s="555"/>
      <c r="Q59" s="555"/>
      <c r="R59" s="555"/>
      <c r="S59" s="555"/>
      <c r="T59" s="555"/>
      <c r="U59" s="555"/>
      <c r="V59" s="555"/>
      <c r="W59" s="163"/>
    </row>
    <row r="60" spans="1:12" ht="12.75">
      <c r="A60" s="124"/>
      <c r="B60" s="124"/>
      <c r="C60" s="124"/>
      <c r="D60" s="124"/>
      <c r="E60" s="124"/>
      <c r="L60" s="125"/>
    </row>
    <row r="61" spans="1:12" ht="14.25">
      <c r="A61" s="126"/>
      <c r="B61" s="124"/>
      <c r="C61" s="124"/>
      <c r="D61" s="124"/>
      <c r="E61" s="124"/>
      <c r="L61" s="127"/>
    </row>
    <row r="62" spans="2:7" ht="12.75">
      <c r="B62" s="128"/>
      <c r="G62" s="131"/>
    </row>
    <row r="63" spans="2:7" ht="12.75" customHeight="1">
      <c r="B63" s="44"/>
      <c r="C63" s="97"/>
      <c r="D63" s="97"/>
      <c r="E63" s="97"/>
      <c r="G63" s="131"/>
    </row>
    <row r="64" spans="2:7" ht="15.75">
      <c r="B64" s="95"/>
      <c r="C64" s="132"/>
      <c r="D64" s="132"/>
      <c r="E64" s="133"/>
      <c r="G64" s="134"/>
    </row>
    <row r="65" spans="2:7" ht="12.75" customHeight="1">
      <c r="B65" s="53"/>
      <c r="C65" s="135"/>
      <c r="D65" s="135"/>
      <c r="E65" s="136"/>
      <c r="G65" s="134"/>
    </row>
    <row r="66" spans="2:7" ht="12.75" customHeight="1">
      <c r="B66" s="53"/>
      <c r="C66" s="135"/>
      <c r="D66" s="135"/>
      <c r="E66" s="137"/>
      <c r="G66" s="134"/>
    </row>
    <row r="67" spans="2:7" ht="12.75">
      <c r="B67" s="51"/>
      <c r="C67" s="49"/>
      <c r="D67" s="49"/>
      <c r="E67" s="137"/>
      <c r="G67" s="134"/>
    </row>
  </sheetData>
  <sheetProtection password="E9C9" sheet="1" formatCells="0" formatColumns="0" formatRows="0" selectLockedCells="1"/>
  <mergeCells count="143">
    <mergeCell ref="K57:K59"/>
    <mergeCell ref="L57:L59"/>
    <mergeCell ref="P57:P59"/>
    <mergeCell ref="H57:H59"/>
    <mergeCell ref="O54:O56"/>
    <mergeCell ref="P54:P56"/>
    <mergeCell ref="Q54:Q56"/>
    <mergeCell ref="G54:G56"/>
    <mergeCell ref="H54:H56"/>
    <mergeCell ref="M57:M59"/>
    <mergeCell ref="N57:N59"/>
    <mergeCell ref="I57:I59"/>
    <mergeCell ref="J57:J59"/>
    <mergeCell ref="A57:A59"/>
    <mergeCell ref="B57:B59"/>
    <mergeCell ref="C57:C59"/>
    <mergeCell ref="D57:D59"/>
    <mergeCell ref="E57:E59"/>
    <mergeCell ref="F57:F59"/>
    <mergeCell ref="S54:S56"/>
    <mergeCell ref="V54:V56"/>
    <mergeCell ref="V57:V59"/>
    <mergeCell ref="O57:O59"/>
    <mergeCell ref="R57:R59"/>
    <mergeCell ref="S57:S59"/>
    <mergeCell ref="T57:T59"/>
    <mergeCell ref="U54:U56"/>
    <mergeCell ref="U57:U59"/>
    <mergeCell ref="G57:G59"/>
    <mergeCell ref="Q57:Q59"/>
    <mergeCell ref="T54:T56"/>
    <mergeCell ref="I54:I56"/>
    <mergeCell ref="J54:J56"/>
    <mergeCell ref="K54:K56"/>
    <mergeCell ref="L54:L56"/>
    <mergeCell ref="M54:M56"/>
    <mergeCell ref="N54:N56"/>
    <mergeCell ref="R54:R56"/>
    <mergeCell ref="A54:A56"/>
    <mergeCell ref="B54:B56"/>
    <mergeCell ref="C54:C56"/>
    <mergeCell ref="D54:D56"/>
    <mergeCell ref="E54:E56"/>
    <mergeCell ref="F54:F56"/>
    <mergeCell ref="A43:A44"/>
    <mergeCell ref="B43:B44"/>
    <mergeCell ref="C43:C44"/>
    <mergeCell ref="D43:D44"/>
    <mergeCell ref="A45:A46"/>
    <mergeCell ref="B45:B46"/>
    <mergeCell ref="C45:C46"/>
    <mergeCell ref="D45:D46"/>
    <mergeCell ref="A41:A42"/>
    <mergeCell ref="B41:B42"/>
    <mergeCell ref="C41:C42"/>
    <mergeCell ref="D41:D42"/>
    <mergeCell ref="A39:A40"/>
    <mergeCell ref="B39:B40"/>
    <mergeCell ref="C39:C40"/>
    <mergeCell ref="D39:D40"/>
    <mergeCell ref="A37:A38"/>
    <mergeCell ref="B37:B38"/>
    <mergeCell ref="C37:C38"/>
    <mergeCell ref="D37:D38"/>
    <mergeCell ref="A35:A36"/>
    <mergeCell ref="B35:B36"/>
    <mergeCell ref="C35:C36"/>
    <mergeCell ref="D35:D36"/>
    <mergeCell ref="A33:A34"/>
    <mergeCell ref="B33:B34"/>
    <mergeCell ref="C33:C34"/>
    <mergeCell ref="D33:D34"/>
    <mergeCell ref="A31:A32"/>
    <mergeCell ref="B31:B32"/>
    <mergeCell ref="C31:C32"/>
    <mergeCell ref="D31:D32"/>
    <mergeCell ref="A29:A30"/>
    <mergeCell ref="B29:B30"/>
    <mergeCell ref="C29:C30"/>
    <mergeCell ref="D29:D30"/>
    <mergeCell ref="A27:A28"/>
    <mergeCell ref="B27:B28"/>
    <mergeCell ref="C27:C28"/>
    <mergeCell ref="D27:D28"/>
    <mergeCell ref="A25:A26"/>
    <mergeCell ref="B25:B26"/>
    <mergeCell ref="C25:C26"/>
    <mergeCell ref="D25:D26"/>
    <mergeCell ref="A23:A24"/>
    <mergeCell ref="B23:B24"/>
    <mergeCell ref="C23:C24"/>
    <mergeCell ref="D23:D24"/>
    <mergeCell ref="A21:A22"/>
    <mergeCell ref="B21:B22"/>
    <mergeCell ref="C21:C22"/>
    <mergeCell ref="D21:D22"/>
    <mergeCell ref="A19:A20"/>
    <mergeCell ref="B19:B20"/>
    <mergeCell ref="C19:C20"/>
    <mergeCell ref="D19:D20"/>
    <mergeCell ref="B7:D7"/>
    <mergeCell ref="E7:G7"/>
    <mergeCell ref="H7:J7"/>
    <mergeCell ref="A17:A18"/>
    <mergeCell ref="B17:B18"/>
    <mergeCell ref="C17:C18"/>
    <mergeCell ref="D17:D18"/>
    <mergeCell ref="A14:A15"/>
    <mergeCell ref="B14:B15"/>
    <mergeCell ref="I14:I15"/>
    <mergeCell ref="J14:J15"/>
    <mergeCell ref="E11:G11"/>
    <mergeCell ref="H11:J11"/>
    <mergeCell ref="E9:G9"/>
    <mergeCell ref="H9:J9"/>
    <mergeCell ref="U14:U15"/>
    <mergeCell ref="V14:V15"/>
    <mergeCell ref="K14:K15"/>
    <mergeCell ref="L14:L15"/>
    <mergeCell ref="M14:M15"/>
    <mergeCell ref="N14:N15"/>
    <mergeCell ref="O14:O15"/>
    <mergeCell ref="P14:P15"/>
    <mergeCell ref="C49:C50"/>
    <mergeCell ref="D49:D50"/>
    <mergeCell ref="Q14:Q15"/>
    <mergeCell ref="R14:R15"/>
    <mergeCell ref="S14:S15"/>
    <mergeCell ref="T14:T15"/>
    <mergeCell ref="E14:E15"/>
    <mergeCell ref="F14:F15"/>
    <mergeCell ref="G14:G15"/>
    <mergeCell ref="H14:H15"/>
    <mergeCell ref="A47:A48"/>
    <mergeCell ref="B47:B48"/>
    <mergeCell ref="C47:C48"/>
    <mergeCell ref="D47:D48"/>
    <mergeCell ref="A51:A52"/>
    <mergeCell ref="B51:B52"/>
    <mergeCell ref="C51:C52"/>
    <mergeCell ref="D51:D52"/>
    <mergeCell ref="A49:A50"/>
    <mergeCell ref="B49:B50"/>
  </mergeCells>
  <conditionalFormatting sqref="E17:V17 E19:V19 E21:V21 E23:V23 E25:V25 E27:V27 E29:V29 E31:V31 E33:V33 E35:V35 E37:V37 E39:V39 E41:V41 E43:V43 E45:V45 E47:V47 E51:V51 E49:V49">
    <cfRule type="cellIs" priority="12797" dxfId="1" operator="equal" stopIfTrue="1">
      <formula>0</formula>
    </cfRule>
    <cfRule type="cellIs" priority="12798" dxfId="6" operator="greaterThan" stopIfTrue="1">
      <formula>0.0000001</formula>
    </cfRule>
  </conditionalFormatting>
  <conditionalFormatting sqref="E17:V17 E19:V19 E21:V21 E23:V23 E25:V25 E27:V27 E29:V29 E31:V31 E37:V37 E39:V39 E41:V41 E43:V43 E33:V33 E35:V35 E45:V45 E47:V47 E51:V51 E49:V49">
    <cfRule type="cellIs" priority="12795" dxfId="1" operator="equal" stopIfTrue="1">
      <formula>0</formula>
    </cfRule>
    <cfRule type="cellIs" priority="12796" dxfId="7" operator="greaterThan" stopIfTrue="1">
      <formula>0.0000001</formula>
    </cfRule>
  </conditionalFormatting>
  <conditionalFormatting sqref="E17:V17 E19:V19 E21:V21 E23:V23 E25:V25 E27:V27 E29:V29 E31:V31 E37:V37 E39:V39 E41:V41 E43:V43 E33:V33 E35:V35 E45:V45 E47:V47 E51:V51 E49:V49">
    <cfRule type="cellIs" priority="12791" dxfId="1" operator="equal" stopIfTrue="1">
      <formula>0</formula>
    </cfRule>
    <cfRule type="cellIs" priority="12792" dxfId="8" operator="greaterThan" stopIfTrue="1">
      <formula>0.0000001</formula>
    </cfRule>
  </conditionalFormatting>
  <printOptions horizontalCentered="1"/>
  <pageMargins left="0.3937007874015748" right="0.3937007874015748" top="0.35433070866141736" bottom="0.35433070866141736" header="0.31496062992125984" footer="0.31496062992125984"/>
  <pageSetup fitToWidth="2" horizontalDpi="600" verticalDpi="600" orientation="landscape" paperSize="9" scale="50" r:id="rId1"/>
  <colBreaks count="2" manualBreakCount="2">
    <brk id="10" max="66" man="1"/>
    <brk id="13" max="62" man="1"/>
  </colBreaks>
</worksheet>
</file>

<file path=xl/worksheets/sheet3.xml><?xml version="1.0" encoding="utf-8"?>
<worksheet xmlns="http://schemas.openxmlformats.org/spreadsheetml/2006/main" xmlns:r="http://schemas.openxmlformats.org/officeDocument/2006/relationships">
  <dimension ref="A1:E46"/>
  <sheetViews>
    <sheetView view="pageBreakPreview" zoomScale="90" zoomScaleSheetLayoutView="90" zoomScalePageLayoutView="0" workbookViewId="0" topLeftCell="A1">
      <selection activeCell="L44" sqref="L44"/>
    </sheetView>
  </sheetViews>
  <sheetFormatPr defaultColWidth="9.140625" defaultRowHeight="12.75"/>
  <cols>
    <col min="1" max="1" width="14.00390625" style="51" customWidth="1"/>
    <col min="2" max="2" width="79.28125" style="54" customWidth="1"/>
    <col min="3" max="4" width="25.8515625" style="48" customWidth="1"/>
    <col min="5" max="5" width="21.7109375" style="55" customWidth="1"/>
    <col min="6" max="16384" width="9.140625" style="36" customWidth="1"/>
  </cols>
  <sheetData>
    <row r="1" spans="1:5" ht="30.75" customHeight="1">
      <c r="A1" s="91"/>
      <c r="B1" s="92"/>
      <c r="C1" s="92"/>
      <c r="D1" s="92"/>
      <c r="E1" s="92"/>
    </row>
    <row r="2" spans="1:5" ht="12.75">
      <c r="A2" s="91"/>
      <c r="B2" s="93"/>
      <c r="C2" s="93"/>
      <c r="D2" s="93"/>
      <c r="E2" s="93"/>
    </row>
    <row r="3" spans="1:5" ht="9.75" customHeight="1">
      <c r="A3" s="91"/>
      <c r="B3" s="93"/>
      <c r="C3" s="93"/>
      <c r="D3" s="93"/>
      <c r="E3" s="93"/>
    </row>
    <row r="4" spans="1:5" ht="18">
      <c r="A4" s="91"/>
      <c r="B4" s="94"/>
      <c r="C4" s="94"/>
      <c r="D4" s="94"/>
      <c r="E4" s="94"/>
    </row>
    <row r="5" spans="1:5" ht="25.5" customHeight="1" thickBot="1">
      <c r="A5" s="91"/>
      <c r="B5" s="56"/>
      <c r="C5" s="57"/>
      <c r="D5" s="57"/>
      <c r="E5" s="57"/>
    </row>
    <row r="6" spans="1:5" s="40" customFormat="1" ht="16.5" customHeight="1">
      <c r="A6" s="58" t="s">
        <v>0</v>
      </c>
      <c r="B6" s="59" t="str">
        <f>Orçamento!D5</f>
        <v>CRECHE PROINFÂNCIA - JARDIM ROSEMARY</v>
      </c>
      <c r="C6" s="60"/>
      <c r="D6" s="60"/>
      <c r="E6" s="61"/>
    </row>
    <row r="7" spans="1:5" s="40" customFormat="1" ht="7.5" customHeight="1">
      <c r="A7" s="62"/>
      <c r="B7" s="63"/>
      <c r="C7" s="64"/>
      <c r="D7" s="64"/>
      <c r="E7" s="65"/>
    </row>
    <row r="8" spans="1:5" s="40" customFormat="1" ht="18" customHeight="1">
      <c r="A8" s="566"/>
      <c r="B8" s="539"/>
      <c r="C8" s="68"/>
      <c r="D8" s="69" t="str">
        <f>Orçamento!F7</f>
        <v>Área de intervenção:</v>
      </c>
      <c r="E8" s="70">
        <f>Orçamento!H7</f>
        <v>1514.3</v>
      </c>
    </row>
    <row r="9" spans="1:5" s="40" customFormat="1" ht="7.5" customHeight="1">
      <c r="A9" s="62"/>
      <c r="B9" s="63"/>
      <c r="C9" s="68"/>
      <c r="D9" s="71"/>
      <c r="E9" s="72"/>
    </row>
    <row r="10" spans="1:5" s="40" customFormat="1" ht="18" customHeight="1">
      <c r="A10" s="62" t="s">
        <v>3</v>
      </c>
      <c r="B10" s="73" t="str">
        <f>Orçamento!D9</f>
        <v>RUA SERRA DO NORTE, 155, JD. ROSEMARY, ITAPEVI - SP</v>
      </c>
      <c r="C10" s="68"/>
      <c r="D10" s="69" t="str">
        <f>Orçamento!F9</f>
        <v>Investimento:</v>
      </c>
      <c r="E10" s="74" t="e">
        <f>Orçamento!H9</f>
        <v>#VALUE!</v>
      </c>
    </row>
    <row r="11" spans="1:5" s="40" customFormat="1" ht="7.5" customHeight="1">
      <c r="A11" s="62"/>
      <c r="B11" s="63"/>
      <c r="C11" s="68"/>
      <c r="D11" s="71"/>
      <c r="E11" s="72"/>
    </row>
    <row r="12" spans="1:5" s="40" customFormat="1" ht="18" customHeight="1">
      <c r="A12" s="62" t="s">
        <v>5</v>
      </c>
      <c r="B12" s="75" t="str">
        <f>Orçamento!D11</f>
        <v>SINAPI - (Ago/22) / CPOS - 186 / FDE - (Jul/22) /SIURB - (jan/22)</v>
      </c>
      <c r="C12" s="68"/>
      <c r="D12" s="69" t="str">
        <f>Orçamento!F11</f>
        <v>Invest./Área:</v>
      </c>
      <c r="E12" s="76" t="e">
        <f>Orçamento!H11</f>
        <v>#VALUE!</v>
      </c>
    </row>
    <row r="13" spans="1:5" ht="7.5" customHeight="1" thickBot="1">
      <c r="A13" s="77"/>
      <c r="B13" s="78"/>
      <c r="C13" s="78"/>
      <c r="D13" s="78"/>
      <c r="E13" s="79"/>
    </row>
    <row r="14" spans="1:5" ht="18" customHeight="1" thickBot="1">
      <c r="A14" s="567"/>
      <c r="B14" s="567"/>
      <c r="C14" s="567"/>
      <c r="D14" s="567"/>
      <c r="E14" s="567"/>
    </row>
    <row r="15" spans="1:5" s="42" customFormat="1" ht="39.75" customHeight="1">
      <c r="A15" s="80" t="s">
        <v>8</v>
      </c>
      <c r="B15" s="81" t="s">
        <v>10</v>
      </c>
      <c r="C15" s="82" t="s">
        <v>368</v>
      </c>
      <c r="D15" s="82" t="s">
        <v>369</v>
      </c>
      <c r="E15" s="83" t="s">
        <v>13</v>
      </c>
    </row>
    <row r="16" spans="1:5" s="43" customFormat="1" ht="19.5" customHeight="1">
      <c r="A16" s="84">
        <f>Orçamento!A14</f>
        <v>1</v>
      </c>
      <c r="B16" s="85" t="str">
        <f>VLOOKUP(A16,Orçamento!$A$14:$I$611,4,FALSE)</f>
        <v>ADMINISTRAÇÃO LOCAL E SERVIÇOS PRELIMINARES</v>
      </c>
      <c r="C16" s="86">
        <f>VLOOKUP(B16,Orçamento!$D$14:$I$611,2,FALSE)</f>
        <v>0</v>
      </c>
      <c r="D16" s="87" t="e">
        <f>C16*(1+Orçamento!$F$613)</f>
        <v>#VALUE!</v>
      </c>
      <c r="E16" s="88" t="e">
        <f>VLOOKUP(B16,Orçamento!$D$14:$I622,6,FALSE)</f>
        <v>#DIV/0!</v>
      </c>
    </row>
    <row r="17" spans="1:5" s="43" customFormat="1" ht="19.5" customHeight="1">
      <c r="A17" s="84">
        <f>Orçamento!A41</f>
        <v>2</v>
      </c>
      <c r="B17" s="85" t="str">
        <f>VLOOKUP(A17,Orçamento!$A$14:$I$611,4,FALSE)</f>
        <v>MOVIMENTAÇÃO DE TERRA </v>
      </c>
      <c r="C17" s="86">
        <f>VLOOKUP(B17,Orçamento!$D$14:$I$611,2,FALSE)</f>
        <v>0</v>
      </c>
      <c r="D17" s="87" t="e">
        <f>C17*(1+Orçamento!$F$613)</f>
        <v>#VALUE!</v>
      </c>
      <c r="E17" s="88" t="e">
        <f>VLOOKUP(B17,Orçamento!$D$14:$I622,6,FALSE)</f>
        <v>#DIV/0!</v>
      </c>
    </row>
    <row r="18" spans="1:5" s="43" customFormat="1" ht="19.5" customHeight="1">
      <c r="A18" s="84">
        <f>Orçamento!A55</f>
        <v>3</v>
      </c>
      <c r="B18" s="85" t="str">
        <f>VLOOKUP(A18,Orçamento!$A$14:$I$611,4,FALSE)</f>
        <v>FUNDAÇÃO </v>
      </c>
      <c r="C18" s="86">
        <f>VLOOKUP(B18,Orçamento!$D$14:$I$611,2,FALSE)</f>
        <v>0</v>
      </c>
      <c r="D18" s="87" t="e">
        <f>C18*(1+Orçamento!$F$613)</f>
        <v>#VALUE!</v>
      </c>
      <c r="E18" s="88" t="e">
        <f>VLOOKUP(B18,Orçamento!$D$14:$I622,6,FALSE)</f>
        <v>#DIV/0!</v>
      </c>
    </row>
    <row r="19" spans="1:5" s="43" customFormat="1" ht="19.5" customHeight="1">
      <c r="A19" s="84">
        <f>Orçamento!A101</f>
        <v>4</v>
      </c>
      <c r="B19" s="85" t="str">
        <f>VLOOKUP(A19,Orçamento!$A$14:$I$611,4,FALSE)</f>
        <v>SUPERESTRUTURA</v>
      </c>
      <c r="C19" s="86">
        <f>VLOOKUP(B19,Orçamento!$D$14:$I$611,2,FALSE)</f>
        <v>0</v>
      </c>
      <c r="D19" s="87" t="e">
        <f>C19*(1+Orçamento!$F$613)</f>
        <v>#VALUE!</v>
      </c>
      <c r="E19" s="88" t="e">
        <f>VLOOKUP(B19,Orçamento!$D$14:$I622,6,FALSE)</f>
        <v>#DIV/0!</v>
      </c>
    </row>
    <row r="20" spans="1:5" s="43" customFormat="1" ht="19.5" customHeight="1">
      <c r="A20" s="84">
        <f>Orçamento!A129</f>
        <v>5</v>
      </c>
      <c r="B20" s="85" t="str">
        <f>VLOOKUP(A20,Orçamento!$A$14:$I$611,4,FALSE)</f>
        <v>SISTEMA DE VEDAÇÃO VERTICAL</v>
      </c>
      <c r="C20" s="86">
        <f>VLOOKUP(B20,Orçamento!$D$14:$I$611,2,FALSE)</f>
        <v>0</v>
      </c>
      <c r="D20" s="87" t="e">
        <f>C20*(1+Orçamento!$F$613)</f>
        <v>#VALUE!</v>
      </c>
      <c r="E20" s="88" t="e">
        <f>VLOOKUP(B20,Orçamento!$D$14:$I622,6,FALSE)</f>
        <v>#DIV/0!</v>
      </c>
    </row>
    <row r="21" spans="1:5" s="43" customFormat="1" ht="19.5" customHeight="1">
      <c r="A21" s="84">
        <f>Orçamento!A142</f>
        <v>6</v>
      </c>
      <c r="B21" s="85" t="str">
        <f>VLOOKUP(A21,Orçamento!$A$14:$I$611,4,FALSE)</f>
        <v>ESQUADRIAS</v>
      </c>
      <c r="C21" s="86">
        <f>VLOOKUP(B21,Orçamento!$D$14:$I$611,2,FALSE)</f>
        <v>0</v>
      </c>
      <c r="D21" s="87" t="e">
        <f>C21*(1+Orçamento!$F$613)</f>
        <v>#VALUE!</v>
      </c>
      <c r="E21" s="88" t="e">
        <f>VLOOKUP(B21,Orçamento!$D$14:$I622,6,FALSE)</f>
        <v>#DIV/0!</v>
      </c>
    </row>
    <row r="22" spans="1:5" s="43" customFormat="1" ht="19.5" customHeight="1">
      <c r="A22" s="84">
        <f>Orçamento!A194</f>
        <v>7</v>
      </c>
      <c r="B22" s="85" t="str">
        <f>VLOOKUP(A22,Orçamento!$A$14:$I$611,4,FALSE)</f>
        <v>COBERTURA E IMPERMEABILIZAÇÃO</v>
      </c>
      <c r="C22" s="86">
        <f>VLOOKUP(B22,Orçamento!$D$14:$I$611,2,FALSE)</f>
        <v>0</v>
      </c>
      <c r="D22" s="87" t="e">
        <f>C22*(1+Orçamento!$F$613)</f>
        <v>#VALUE!</v>
      </c>
      <c r="E22" s="88" t="e">
        <f>VLOOKUP(B22,Orçamento!$D$14:$I622,6,FALSE)</f>
        <v>#DIV/0!</v>
      </c>
    </row>
    <row r="23" spans="1:5" s="43" customFormat="1" ht="19.5" customHeight="1">
      <c r="A23" s="84">
        <f>Orçamento!A208</f>
        <v>8</v>
      </c>
      <c r="B23" s="85" t="str">
        <f>VLOOKUP(A23,Orçamento!$A$14:$I$611,4,FALSE)</f>
        <v>REVESTIMENTO INTERNO E EXTERNO</v>
      </c>
      <c r="C23" s="86">
        <f>VLOOKUP(B23,Orçamento!$D$14:$I$611,2,FALSE)</f>
        <v>0</v>
      </c>
      <c r="D23" s="87" t="e">
        <f>C23*(1+Orçamento!$F$613)</f>
        <v>#VALUE!</v>
      </c>
      <c r="E23" s="88" t="e">
        <f>VLOOKUP(B23,Orçamento!$D$14:$I622,6,FALSE)</f>
        <v>#DIV/0!</v>
      </c>
    </row>
    <row r="24" spans="1:5" s="43" customFormat="1" ht="19.5" customHeight="1">
      <c r="A24" s="84">
        <f>Orçamento!A225</f>
        <v>9</v>
      </c>
      <c r="B24" s="85" t="str">
        <f>VLOOKUP(A24,Orçamento!$A$14:$I$611,4,FALSE)</f>
        <v>SISTEMA DE PISO</v>
      </c>
      <c r="C24" s="86">
        <f>VLOOKUP(B24,Orçamento!$D$14:$I$611,2,FALSE)</f>
        <v>0</v>
      </c>
      <c r="D24" s="87" t="e">
        <f>C24*(1+Orçamento!$F$613)</f>
        <v>#VALUE!</v>
      </c>
      <c r="E24" s="88" t="e">
        <f>VLOOKUP(B24,Orçamento!$D$14:$I622,6,FALSE)</f>
        <v>#DIV/0!</v>
      </c>
    </row>
    <row r="25" spans="1:5" s="43" customFormat="1" ht="19.5" customHeight="1">
      <c r="A25" s="84">
        <f>Orçamento!A249</f>
        <v>10</v>
      </c>
      <c r="B25" s="85" t="str">
        <f>VLOOKUP(A25,Orçamento!$A$14:$I$611,4,FALSE)</f>
        <v>PINTURAS E ACABAMENTOS</v>
      </c>
      <c r="C25" s="86">
        <f>VLOOKUP(B25,Orçamento!$D$14:$I$611,2,FALSE)</f>
        <v>0</v>
      </c>
      <c r="D25" s="87" t="e">
        <f>C25*(1+Orçamento!$F$613)</f>
        <v>#VALUE!</v>
      </c>
      <c r="E25" s="88" t="e">
        <f>VLOOKUP(B25,Orçamento!$D$14:$I622,6,FALSE)</f>
        <v>#DIV/0!</v>
      </c>
    </row>
    <row r="26" spans="1:5" s="43" customFormat="1" ht="19.5" customHeight="1">
      <c r="A26" s="84">
        <f>Orçamento!A263</f>
        <v>11</v>
      </c>
      <c r="B26" s="85" t="str">
        <f>VLOOKUP(A26,Orçamento!$A$14:$I$611,4,FALSE)</f>
        <v> HIDRÁULICA</v>
      </c>
      <c r="C26" s="86">
        <f>VLOOKUP(B26,Orçamento!$D$14:$I$611,2,FALSE)</f>
        <v>0</v>
      </c>
      <c r="D26" s="87" t="e">
        <f>C26*(1+Orçamento!$F$613)</f>
        <v>#VALUE!</v>
      </c>
      <c r="E26" s="88" t="e">
        <f>VLOOKUP(B26,Orçamento!$D$14:$I622,6,FALSE)</f>
        <v>#DIV/0!</v>
      </c>
    </row>
    <row r="27" spans="1:5" s="43" customFormat="1" ht="19.5" customHeight="1">
      <c r="A27" s="84">
        <f>Orçamento!A418</f>
        <v>12</v>
      </c>
      <c r="B27" s="85" t="str">
        <f>VLOOKUP(A27,Orçamento!$A$14:$I$611,4,FALSE)</f>
        <v>INSTALAÇÃO DE GÁS COMBUSTÍVEL</v>
      </c>
      <c r="C27" s="86">
        <f>VLOOKUP(B27,Orçamento!$D$14:$I$611,2,FALSE)</f>
        <v>0</v>
      </c>
      <c r="D27" s="87" t="e">
        <f>C27*(1+Orçamento!$F$613)</f>
        <v>#VALUE!</v>
      </c>
      <c r="E27" s="88" t="e">
        <f>VLOOKUP(B27,Orçamento!$D$14:$I622,6,FALSE)</f>
        <v>#DIV/0!</v>
      </c>
    </row>
    <row r="28" spans="1:5" s="43" customFormat="1" ht="19.5" customHeight="1">
      <c r="A28" s="84">
        <f>Orçamento!A428</f>
        <v>13</v>
      </c>
      <c r="B28" s="85" t="str">
        <f>VLOOKUP(A28,Orçamento!$A$14:$I$611,4,FALSE)</f>
        <v>SISTEMA DE PROTEÇÃO CONTRA INCÊNDIO</v>
      </c>
      <c r="C28" s="86">
        <f>VLOOKUP(B28,Orçamento!$D$14:$I$611,2,FALSE)</f>
        <v>0</v>
      </c>
      <c r="D28" s="87" t="e">
        <f>C28*(1+Orçamento!$F$613)</f>
        <v>#VALUE!</v>
      </c>
      <c r="E28" s="88" t="e">
        <f>VLOOKUP(B28,Orçamento!$D$14:$I622,6,FALSE)</f>
        <v>#DIV/0!</v>
      </c>
    </row>
    <row r="29" spans="1:5" s="43" customFormat="1" ht="19.5" customHeight="1">
      <c r="A29" s="84">
        <f>Orçamento!A448</f>
        <v>14</v>
      </c>
      <c r="B29" s="85" t="str">
        <f>VLOOKUP(A29,Orçamento!$A$14:$I$611,4,FALSE)</f>
        <v>INSTALAÇÃO ELÉTRICA</v>
      </c>
      <c r="C29" s="86">
        <f>VLOOKUP(B29,Orçamento!$D$14:$I$611,2,FALSE)</f>
        <v>0</v>
      </c>
      <c r="D29" s="87" t="e">
        <f>C29*(1+Orçamento!$F$613)</f>
        <v>#VALUE!</v>
      </c>
      <c r="E29" s="88" t="e">
        <f>VLOOKUP(B29,Orçamento!$D$14:$I619,6,FALSE)</f>
        <v>#DIV/0!</v>
      </c>
    </row>
    <row r="30" spans="1:5" s="43" customFormat="1" ht="19.5" customHeight="1">
      <c r="A30" s="84">
        <f>Orçamento!A526</f>
        <v>15</v>
      </c>
      <c r="B30" s="85" t="str">
        <f>VLOOKUP(A30,Orçamento!$A$14:$I$611,4,FALSE)</f>
        <v>INSTALAÇÕES DE REDE ESTRUTURADA</v>
      </c>
      <c r="C30" s="86">
        <f>VLOOKUP(B30,Orçamento!$D$14:$I$611,2,FALSE)</f>
        <v>0</v>
      </c>
      <c r="D30" s="87" t="e">
        <f>C30*(1+Orçamento!$F$613)</f>
        <v>#VALUE!</v>
      </c>
      <c r="E30" s="88" t="e">
        <f>VLOOKUP(B30,Orçamento!$D$14:$I620,6,FALSE)</f>
        <v>#DIV/0!</v>
      </c>
    </row>
    <row r="31" spans="1:5" s="43" customFormat="1" ht="19.5" customHeight="1">
      <c r="A31" s="84">
        <f>Orçamento!A559</f>
        <v>16</v>
      </c>
      <c r="B31" s="85" t="str">
        <f>VLOOKUP(A31,Orçamento!$A$14:$I$611,4,FALSE)</f>
        <v>SISTEMA DE EXAUSTÃO MECÂNICA</v>
      </c>
      <c r="C31" s="86">
        <f>VLOOKUP(B31,Orçamento!$D$14:$I$611,2,FALSE)</f>
        <v>0</v>
      </c>
      <c r="D31" s="87" t="e">
        <f>C31*(1+Orçamento!$F$613)</f>
        <v>#VALUE!</v>
      </c>
      <c r="E31" s="88" t="e">
        <f>VLOOKUP(B31,Orçamento!$D$14:$I621,6,FALSE)</f>
        <v>#DIV/0!</v>
      </c>
    </row>
    <row r="32" spans="1:5" s="43" customFormat="1" ht="19.5" customHeight="1">
      <c r="A32" s="84">
        <f>Orçamento!A564</f>
        <v>17</v>
      </c>
      <c r="B32" s="85" t="str">
        <f>VLOOKUP(A32,Orçamento!$A$14:$I$611,4,FALSE)</f>
        <v>SISTEMA DE PROTEÇÃO CONTRA DESCARGA ATMOSFÉRICA (SPDA)</v>
      </c>
      <c r="C32" s="86">
        <f>VLOOKUP(B32,Orçamento!$D$14:$I$611,2,FALSE)</f>
        <v>0</v>
      </c>
      <c r="D32" s="87" t="e">
        <f>C32*(1+Orçamento!$F$613)</f>
        <v>#VALUE!</v>
      </c>
      <c r="E32" s="88" t="e">
        <f>VLOOKUP(B32,Orçamento!$D$14:$I622,6,FALSE)</f>
        <v>#DIV/0!</v>
      </c>
    </row>
    <row r="33" spans="1:5" s="43" customFormat="1" ht="19.5" customHeight="1">
      <c r="A33" s="84">
        <f>Orçamento!A581</f>
        <v>18</v>
      </c>
      <c r="B33" s="85" t="str">
        <f>VLOOKUP(A33,Orçamento!$A$14:$I$611,4,FALSE)</f>
        <v>SERVIÇOS COMPLEMENTARES</v>
      </c>
      <c r="C33" s="86">
        <f>VLOOKUP(B33,Orçamento!$D$14:$I$611,2,FALSE)</f>
        <v>0</v>
      </c>
      <c r="D33" s="87" t="e">
        <f>C33*(1+Orçamento!$F$613)</f>
        <v>#VALUE!</v>
      </c>
      <c r="E33" s="88" t="e">
        <f>VLOOKUP(B33,Orçamento!$D$14:$I622,6,FALSE)</f>
        <v>#DIV/0!</v>
      </c>
    </row>
    <row r="34" spans="1:5" ht="27" customHeight="1" thickBot="1">
      <c r="A34" s="568" t="s">
        <v>358</v>
      </c>
      <c r="B34" s="568"/>
      <c r="C34" s="89">
        <f>SUM(C16:C33)</f>
        <v>0</v>
      </c>
      <c r="D34" s="89" t="e">
        <f>SUM(D16:D33)</f>
        <v>#VALUE!</v>
      </c>
      <c r="E34" s="90" t="e">
        <f>SUM(E16:E33)</f>
        <v>#DIV/0!</v>
      </c>
    </row>
    <row r="35" spans="1:5" ht="12.75" customHeight="1">
      <c r="A35" s="44"/>
      <c r="B35" s="44"/>
      <c r="C35" s="45"/>
      <c r="D35" s="45"/>
      <c r="E35" s="46"/>
    </row>
    <row r="36" spans="1:5" ht="12.75" customHeight="1">
      <c r="A36" s="44"/>
      <c r="B36" s="44"/>
      <c r="C36" s="45"/>
      <c r="D36" s="47"/>
      <c r="E36" s="46"/>
    </row>
    <row r="37" spans="1:5" ht="12.75" customHeight="1">
      <c r="A37" s="44"/>
      <c r="B37" s="44"/>
      <c r="D37" s="47"/>
      <c r="E37" s="46"/>
    </row>
    <row r="38" spans="1:5" ht="15" customHeight="1">
      <c r="A38" s="49"/>
      <c r="B38" s="49"/>
      <c r="E38" s="47"/>
    </row>
    <row r="39" spans="1:5" ht="12.75" customHeight="1">
      <c r="A39" s="44"/>
      <c r="B39" s="50"/>
      <c r="C39" s="45"/>
      <c r="D39" s="45"/>
      <c r="E39" s="46"/>
    </row>
    <row r="40" spans="1:5" ht="12.75" customHeight="1">
      <c r="A40" s="44"/>
      <c r="B40" s="44"/>
      <c r="C40" s="45"/>
      <c r="D40" s="45"/>
      <c r="E40" s="46"/>
    </row>
    <row r="41" spans="1:5" ht="12.75" customHeight="1">
      <c r="A41" s="44"/>
      <c r="B41" s="50"/>
      <c r="C41" s="45"/>
      <c r="D41" s="45"/>
      <c r="E41" s="46"/>
    </row>
    <row r="42" spans="1:5" ht="12.75" customHeight="1">
      <c r="A42" s="44"/>
      <c r="B42" s="44"/>
      <c r="C42" s="97"/>
      <c r="D42" s="97"/>
      <c r="E42" s="97"/>
    </row>
    <row r="43" spans="2:5" ht="15" customHeight="1">
      <c r="B43" s="52"/>
      <c r="C43" s="98"/>
      <c r="D43" s="98"/>
      <c r="E43" s="98"/>
    </row>
    <row r="44" spans="2:5" ht="12.75" customHeight="1">
      <c r="B44" s="53"/>
      <c r="C44" s="99"/>
      <c r="D44" s="99"/>
      <c r="E44" s="99"/>
    </row>
    <row r="45" spans="2:5" ht="12.75" customHeight="1">
      <c r="B45" s="53"/>
      <c r="C45" s="99"/>
      <c r="D45" s="99"/>
      <c r="E45" s="99"/>
    </row>
    <row r="46" spans="2:5" ht="12.75" customHeight="1">
      <c r="B46" s="51"/>
      <c r="C46" s="99"/>
      <c r="D46" s="99"/>
      <c r="E46" s="99"/>
    </row>
  </sheetData>
  <sheetProtection password="E9C9" sheet="1" formatCells="0" formatColumns="0" formatRows="0" selectLockedCells="1"/>
  <mergeCells count="3">
    <mergeCell ref="A8:B8"/>
    <mergeCell ref="A14:E14"/>
    <mergeCell ref="A34:B34"/>
  </mergeCells>
  <printOptions horizontalCentered="1"/>
  <pageMargins left="0.7874015748031497" right="0.3937007874015748" top="0.7874015748031497" bottom="0.3937007874015748" header="0.5118110236220472" footer="0"/>
  <pageSetup horizontalDpi="300" verticalDpi="300" orientation="portrait"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A1:K139"/>
  <sheetViews>
    <sheetView view="pageBreakPreview" zoomScale="115" zoomScaleNormal="55" zoomScaleSheetLayoutView="115" zoomScalePageLayoutView="0" workbookViewId="0" topLeftCell="A40">
      <selection activeCell="I51" sqref="I51"/>
    </sheetView>
  </sheetViews>
  <sheetFormatPr defaultColWidth="9.140625" defaultRowHeight="12.75"/>
  <cols>
    <col min="1" max="1" width="14.00390625" style="178" customWidth="1"/>
    <col min="2" max="2" width="12.57421875" style="178" customWidth="1"/>
    <col min="3" max="3" width="61.00390625" style="178" customWidth="1"/>
    <col min="4" max="4" width="11.7109375" style="178" customWidth="1"/>
    <col min="5" max="5" width="15.00390625" style="178" customWidth="1"/>
    <col min="6" max="6" width="16.421875" style="178" customWidth="1"/>
    <col min="7" max="7" width="22.57421875" style="178" customWidth="1"/>
    <col min="8" max="8" width="13.140625" style="178" customWidth="1"/>
    <col min="9" max="9" width="33.421875" style="178" customWidth="1"/>
    <col min="10" max="12" width="9.140625" style="178" customWidth="1"/>
    <col min="13" max="13" width="13.28125" style="178" bestFit="1" customWidth="1"/>
    <col min="14" max="16384" width="9.140625" style="178" customWidth="1"/>
  </cols>
  <sheetData>
    <row r="1" spans="1:8" ht="30">
      <c r="A1" s="49"/>
      <c r="B1" s="100"/>
      <c r="C1" s="100"/>
      <c r="D1" s="100"/>
      <c r="E1" s="100"/>
      <c r="F1" s="100"/>
      <c r="G1" s="100"/>
      <c r="H1" s="100"/>
    </row>
    <row r="2" spans="1:8" ht="12.75">
      <c r="A2" s="49"/>
      <c r="B2" s="179"/>
      <c r="C2" s="179"/>
      <c r="D2" s="179"/>
      <c r="E2" s="179"/>
      <c r="F2" s="179"/>
      <c r="G2" s="179"/>
      <c r="H2" s="179"/>
    </row>
    <row r="3" spans="1:8" ht="12.75">
      <c r="A3" s="49"/>
      <c r="B3" s="102"/>
      <c r="C3" s="102"/>
      <c r="D3" s="102"/>
      <c r="E3" s="102"/>
      <c r="F3" s="102"/>
      <c r="G3" s="180"/>
      <c r="H3" s="180"/>
    </row>
    <row r="4" spans="1:8" ht="18">
      <c r="A4" s="49"/>
      <c r="B4" s="103"/>
      <c r="C4" s="103"/>
      <c r="D4" s="103"/>
      <c r="E4" s="103"/>
      <c r="F4" s="103"/>
      <c r="G4" s="103"/>
      <c r="H4" s="103"/>
    </row>
    <row r="5" spans="1:8" ht="13.5" thickBot="1">
      <c r="A5" s="181"/>
      <c r="B5" s="182"/>
      <c r="C5" s="183"/>
      <c r="D5" s="183"/>
      <c r="E5" s="184"/>
      <c r="F5" s="184"/>
      <c r="G5" s="185"/>
      <c r="H5" s="186"/>
    </row>
    <row r="6" spans="1:8" ht="15.75" customHeight="1">
      <c r="A6" s="58" t="s">
        <v>0</v>
      </c>
      <c r="B6" s="59"/>
      <c r="C6" s="574" t="str">
        <f>Orçamento!D5</f>
        <v>CRECHE PROINFÂNCIA - JARDIM ROSEMARY</v>
      </c>
      <c r="D6" s="574"/>
      <c r="E6" s="574"/>
      <c r="F6" s="60"/>
      <c r="G6" s="244"/>
      <c r="H6" s="187"/>
    </row>
    <row r="7" spans="1:8" ht="5.25" customHeight="1">
      <c r="A7" s="66"/>
      <c r="B7" s="67"/>
      <c r="C7" s="67"/>
      <c r="D7" s="67"/>
      <c r="E7" s="245"/>
      <c r="F7" s="245"/>
      <c r="G7" s="246"/>
      <c r="H7" s="187"/>
    </row>
    <row r="8" spans="1:8" ht="18.75" customHeight="1">
      <c r="A8" s="566" t="s">
        <v>1</v>
      </c>
      <c r="B8" s="566"/>
      <c r="C8" s="539" t="str">
        <f>Orçamento!D7</f>
        <v>CONSTRUÇÃO</v>
      </c>
      <c r="D8" s="539"/>
      <c r="E8" s="247" t="str">
        <f>Orçamento!F7</f>
        <v>Área de intervenção:</v>
      </c>
      <c r="F8" s="248"/>
      <c r="G8" s="249">
        <f>Orçamento!H7</f>
        <v>1514.3</v>
      </c>
      <c r="H8" s="188"/>
    </row>
    <row r="9" spans="1:8" ht="5.25" customHeight="1">
      <c r="A9" s="66"/>
      <c r="B9" s="67"/>
      <c r="C9" s="67"/>
      <c r="D9" s="67"/>
      <c r="E9" s="250"/>
      <c r="F9" s="248"/>
      <c r="G9" s="251"/>
      <c r="H9" s="189"/>
    </row>
    <row r="10" spans="1:8" ht="15.75" customHeight="1">
      <c r="A10" s="566" t="s">
        <v>181</v>
      </c>
      <c r="B10" s="566"/>
      <c r="C10" s="539" t="str">
        <f>Orçamento!D9</f>
        <v>RUA SERRA DO NORTE, 155, JD. ROSEMARY, ITAPEVI - SP</v>
      </c>
      <c r="D10" s="539"/>
      <c r="E10" s="569" t="str">
        <f>Orçamento!F9</f>
        <v>Investimento:</v>
      </c>
      <c r="F10" s="569"/>
      <c r="G10" s="252" t="e">
        <f>Orçamento!H9</f>
        <v>#VALUE!</v>
      </c>
      <c r="H10" s="190"/>
    </row>
    <row r="11" spans="1:8" ht="5.25" customHeight="1">
      <c r="A11" s="66"/>
      <c r="B11" s="67"/>
      <c r="C11" s="67"/>
      <c r="D11" s="67"/>
      <c r="E11" s="250"/>
      <c r="F11" s="248"/>
      <c r="G11" s="251"/>
      <c r="H11" s="189"/>
    </row>
    <row r="12" spans="1:8" ht="16.5" customHeight="1" thickBot="1">
      <c r="A12" s="253" t="s">
        <v>5</v>
      </c>
      <c r="B12" s="254"/>
      <c r="C12" s="573" t="str">
        <f>Orçamento!D11</f>
        <v>SINAPI - (Ago/22) / CPOS - 186 / FDE - (Jul/22) /SIURB - (jan/22)</v>
      </c>
      <c r="D12" s="573"/>
      <c r="E12" s="255" t="str">
        <f>Orçamento!F11</f>
        <v>Invest./Área:</v>
      </c>
      <c r="F12" s="248"/>
      <c r="G12" s="256" t="e">
        <f>Orçamento!H11</f>
        <v>#VALUE!</v>
      </c>
      <c r="H12" s="191"/>
    </row>
    <row r="13" spans="1:8" ht="16.5" customHeight="1">
      <c r="A13" s="67"/>
      <c r="B13" s="59"/>
      <c r="C13" s="257"/>
      <c r="D13" s="257"/>
      <c r="E13" s="257"/>
      <c r="F13" s="258"/>
      <c r="G13" s="259"/>
      <c r="H13" s="192"/>
    </row>
    <row r="14" spans="1:9" ht="27.75" customHeight="1">
      <c r="A14" s="570" t="s">
        <v>359</v>
      </c>
      <c r="B14" s="571"/>
      <c r="C14" s="571"/>
      <c r="D14" s="571"/>
      <c r="E14" s="571"/>
      <c r="F14" s="571"/>
      <c r="G14" s="572"/>
      <c r="I14" s="193"/>
    </row>
    <row r="15" spans="1:9" ht="16.5" customHeight="1">
      <c r="A15" s="260" t="s">
        <v>20</v>
      </c>
      <c r="B15" s="261"/>
      <c r="C15" s="262" t="s">
        <v>346</v>
      </c>
      <c r="D15" s="263" t="s">
        <v>360</v>
      </c>
      <c r="E15" s="264"/>
      <c r="F15" s="265"/>
      <c r="G15" s="266"/>
      <c r="I15" s="193"/>
    </row>
    <row r="16" spans="1:11" ht="16.5" customHeight="1">
      <c r="A16" s="267" t="s">
        <v>361</v>
      </c>
      <c r="B16" s="264"/>
      <c r="C16" s="264"/>
      <c r="D16" s="268">
        <v>18</v>
      </c>
      <c r="E16" s="268"/>
      <c r="F16" s="268"/>
      <c r="G16" s="269"/>
      <c r="I16" s="195"/>
      <c r="J16" s="195"/>
      <c r="K16" s="195"/>
    </row>
    <row r="17" spans="1:11" ht="16.5" customHeight="1">
      <c r="A17" s="267" t="s">
        <v>362</v>
      </c>
      <c r="B17" s="264"/>
      <c r="C17" s="264"/>
      <c r="D17" s="268">
        <v>22</v>
      </c>
      <c r="E17" s="268"/>
      <c r="F17" s="268"/>
      <c r="G17" s="269"/>
      <c r="I17" s="195"/>
      <c r="J17" s="195"/>
      <c r="K17" s="195"/>
    </row>
    <row r="18" spans="1:11" ht="16.5" customHeight="1">
      <c r="A18" s="267" t="s">
        <v>363</v>
      </c>
      <c r="B18" s="264"/>
      <c r="C18" s="264"/>
      <c r="D18" s="268">
        <v>4</v>
      </c>
      <c r="E18" s="268"/>
      <c r="F18" s="268"/>
      <c r="G18" s="269"/>
      <c r="I18" s="195"/>
      <c r="J18" s="195"/>
      <c r="K18" s="195"/>
    </row>
    <row r="19" spans="1:11" ht="16.5" customHeight="1">
      <c r="A19" s="267" t="s">
        <v>364</v>
      </c>
      <c r="B19" s="264"/>
      <c r="C19" s="264"/>
      <c r="D19" s="268">
        <v>4</v>
      </c>
      <c r="E19" s="268"/>
      <c r="F19" s="268"/>
      <c r="G19" s="269"/>
      <c r="I19" s="195"/>
      <c r="J19" s="195"/>
      <c r="K19" s="195"/>
    </row>
    <row r="20" spans="1:11" ht="16.5" customHeight="1">
      <c r="A20" s="270"/>
      <c r="B20" s="268"/>
      <c r="C20" s="268"/>
      <c r="D20" s="268"/>
      <c r="E20" s="268"/>
      <c r="F20" s="268"/>
      <c r="G20" s="269"/>
      <c r="I20" s="195"/>
      <c r="J20" s="195"/>
      <c r="K20" s="195"/>
    </row>
    <row r="21" spans="1:7" ht="25.5">
      <c r="A21" s="260" t="s">
        <v>20</v>
      </c>
      <c r="B21" s="271"/>
      <c r="C21" s="24" t="s">
        <v>424</v>
      </c>
      <c r="D21" s="272" t="s">
        <v>182</v>
      </c>
      <c r="E21" s="273"/>
      <c r="F21" s="274"/>
      <c r="G21" s="275">
        <f>G39</f>
        <v>0</v>
      </c>
    </row>
    <row r="22" spans="1:7" ht="12.75">
      <c r="A22" s="276" t="s">
        <v>183</v>
      </c>
      <c r="B22" s="277"/>
      <c r="C22" s="277" t="s">
        <v>176</v>
      </c>
      <c r="D22" s="277" t="s">
        <v>184</v>
      </c>
      <c r="E22" s="277" t="s">
        <v>425</v>
      </c>
      <c r="F22" s="277" t="s">
        <v>185</v>
      </c>
      <c r="G22" s="278" t="s">
        <v>426</v>
      </c>
    </row>
    <row r="23" spans="1:7" ht="12.75">
      <c r="A23" s="279">
        <v>10146</v>
      </c>
      <c r="B23" s="280" t="s">
        <v>920</v>
      </c>
      <c r="C23" s="281" t="s">
        <v>428</v>
      </c>
      <c r="D23" s="280" t="s">
        <v>186</v>
      </c>
      <c r="E23" s="282">
        <v>9.22</v>
      </c>
      <c r="F23" s="196"/>
      <c r="G23" s="283">
        <f aca="true" t="shared" si="0" ref="G23:G36">ROUND(E23*F23,2)</f>
        <v>0</v>
      </c>
    </row>
    <row r="24" spans="1:7" ht="12.75">
      <c r="A24" s="284">
        <v>10139</v>
      </c>
      <c r="B24" s="280" t="s">
        <v>920</v>
      </c>
      <c r="C24" s="285" t="s">
        <v>429</v>
      </c>
      <c r="D24" s="286" t="s">
        <v>186</v>
      </c>
      <c r="E24" s="287">
        <v>8</v>
      </c>
      <c r="F24" s="201"/>
      <c r="G24" s="288">
        <f t="shared" si="0"/>
        <v>0</v>
      </c>
    </row>
    <row r="25" spans="1:7" ht="12.75">
      <c r="A25" s="284">
        <v>10111</v>
      </c>
      <c r="B25" s="280" t="s">
        <v>920</v>
      </c>
      <c r="C25" s="285" t="s">
        <v>430</v>
      </c>
      <c r="D25" s="286" t="s">
        <v>186</v>
      </c>
      <c r="E25" s="287">
        <v>8</v>
      </c>
      <c r="F25" s="202"/>
      <c r="G25" s="289">
        <f t="shared" si="0"/>
        <v>0</v>
      </c>
    </row>
    <row r="26" spans="1:7" ht="12.75">
      <c r="A26" s="284">
        <v>10118</v>
      </c>
      <c r="B26" s="280" t="s">
        <v>920</v>
      </c>
      <c r="C26" s="285" t="s">
        <v>431</v>
      </c>
      <c r="D26" s="286" t="s">
        <v>186</v>
      </c>
      <c r="E26" s="287">
        <v>8</v>
      </c>
      <c r="F26" s="202"/>
      <c r="G26" s="289">
        <f t="shared" si="0"/>
        <v>0</v>
      </c>
    </row>
    <row r="27" spans="1:7" ht="12.75">
      <c r="A27" s="284">
        <v>10119</v>
      </c>
      <c r="B27" s="280" t="s">
        <v>920</v>
      </c>
      <c r="C27" s="285" t="s">
        <v>432</v>
      </c>
      <c r="D27" s="286" t="s">
        <v>186</v>
      </c>
      <c r="E27" s="287">
        <v>5.5</v>
      </c>
      <c r="F27" s="202"/>
      <c r="G27" s="289">
        <f t="shared" si="0"/>
        <v>0</v>
      </c>
    </row>
    <row r="28" spans="1:7" ht="12.75">
      <c r="A28" s="284">
        <v>20503</v>
      </c>
      <c r="B28" s="280" t="s">
        <v>920</v>
      </c>
      <c r="C28" s="285" t="s">
        <v>433</v>
      </c>
      <c r="D28" s="286" t="s">
        <v>248</v>
      </c>
      <c r="E28" s="287">
        <v>0.52</v>
      </c>
      <c r="F28" s="201"/>
      <c r="G28" s="288">
        <f t="shared" si="0"/>
        <v>0</v>
      </c>
    </row>
    <row r="29" spans="1:7" ht="12.75">
      <c r="A29" s="284">
        <v>20508</v>
      </c>
      <c r="B29" s="280" t="s">
        <v>920</v>
      </c>
      <c r="C29" s="285" t="s">
        <v>434</v>
      </c>
      <c r="D29" s="286" t="s">
        <v>187</v>
      </c>
      <c r="E29" s="287">
        <v>1</v>
      </c>
      <c r="F29" s="201"/>
      <c r="G29" s="288">
        <f t="shared" si="0"/>
        <v>0</v>
      </c>
    </row>
    <row r="30" spans="1:7" ht="25.5">
      <c r="A30" s="284">
        <v>34591</v>
      </c>
      <c r="B30" s="287" t="s">
        <v>435</v>
      </c>
      <c r="C30" s="285" t="s">
        <v>923</v>
      </c>
      <c r="D30" s="286" t="s">
        <v>416</v>
      </c>
      <c r="E30" s="287">
        <v>3</v>
      </c>
      <c r="F30" s="201"/>
      <c r="G30" s="288">
        <f t="shared" si="0"/>
        <v>0</v>
      </c>
    </row>
    <row r="31" spans="1:7" ht="12.75">
      <c r="A31" s="284">
        <v>5074</v>
      </c>
      <c r="B31" s="287" t="s">
        <v>435</v>
      </c>
      <c r="C31" s="285" t="s">
        <v>932</v>
      </c>
      <c r="D31" s="286" t="s">
        <v>415</v>
      </c>
      <c r="E31" s="287">
        <v>1</v>
      </c>
      <c r="F31" s="201"/>
      <c r="G31" s="288">
        <f t="shared" si="0"/>
        <v>0</v>
      </c>
    </row>
    <row r="32" spans="1:7" ht="25.5">
      <c r="A32" s="284">
        <v>4512</v>
      </c>
      <c r="B32" s="287" t="s">
        <v>435</v>
      </c>
      <c r="C32" s="285" t="s">
        <v>933</v>
      </c>
      <c r="D32" s="286" t="s">
        <v>417</v>
      </c>
      <c r="E32" s="287">
        <v>30</v>
      </c>
      <c r="F32" s="201"/>
      <c r="G32" s="288">
        <f t="shared" si="0"/>
        <v>0</v>
      </c>
    </row>
    <row r="33" spans="1:7" ht="25.5">
      <c r="A33" s="284">
        <v>6212</v>
      </c>
      <c r="B33" s="287" t="s">
        <v>435</v>
      </c>
      <c r="C33" s="285" t="s">
        <v>934</v>
      </c>
      <c r="D33" s="286" t="s">
        <v>417</v>
      </c>
      <c r="E33" s="287">
        <v>12</v>
      </c>
      <c r="F33" s="201"/>
      <c r="G33" s="288">
        <f t="shared" si="0"/>
        <v>0</v>
      </c>
    </row>
    <row r="34" spans="1:7" ht="38.25">
      <c r="A34" s="284">
        <v>12773</v>
      </c>
      <c r="B34" s="287" t="s">
        <v>435</v>
      </c>
      <c r="C34" s="285" t="s">
        <v>930</v>
      </c>
      <c r="D34" s="286" t="s">
        <v>416</v>
      </c>
      <c r="E34" s="287">
        <v>1</v>
      </c>
      <c r="F34" s="201"/>
      <c r="G34" s="288">
        <f t="shared" si="0"/>
        <v>0</v>
      </c>
    </row>
    <row r="35" spans="1:7" ht="25.5">
      <c r="A35" s="284">
        <v>21009</v>
      </c>
      <c r="B35" s="287" t="s">
        <v>435</v>
      </c>
      <c r="C35" s="285" t="s">
        <v>935</v>
      </c>
      <c r="D35" s="286" t="s">
        <v>417</v>
      </c>
      <c r="E35" s="287">
        <v>32</v>
      </c>
      <c r="F35" s="201"/>
      <c r="G35" s="288">
        <f t="shared" si="0"/>
        <v>0</v>
      </c>
    </row>
    <row r="36" spans="1:7" ht="12.75">
      <c r="A36" s="284">
        <v>34636</v>
      </c>
      <c r="B36" s="287" t="s">
        <v>435</v>
      </c>
      <c r="C36" s="285" t="s">
        <v>925</v>
      </c>
      <c r="D36" s="286" t="s">
        <v>416</v>
      </c>
      <c r="E36" s="287">
        <v>1</v>
      </c>
      <c r="F36" s="201"/>
      <c r="G36" s="288">
        <f t="shared" si="0"/>
        <v>0</v>
      </c>
    </row>
    <row r="37" spans="1:7" ht="12.75">
      <c r="A37" s="290"/>
      <c r="B37" s="291"/>
      <c r="C37" s="291"/>
      <c r="D37" s="291"/>
      <c r="E37" s="291"/>
      <c r="F37" s="291"/>
      <c r="G37" s="292"/>
    </row>
    <row r="38" spans="1:7" ht="12.75">
      <c r="A38" s="293" t="s">
        <v>418</v>
      </c>
      <c r="B38" s="294"/>
      <c r="C38" s="295">
        <f>ROUND(SUM(G23:G27),2)</f>
        <v>0</v>
      </c>
      <c r="D38" s="296" t="s">
        <v>478</v>
      </c>
      <c r="E38" s="297">
        <f>ROUND(SUM(G23:G27)*1.2087,2)</f>
        <v>0</v>
      </c>
      <c r="F38" s="294" t="s">
        <v>419</v>
      </c>
      <c r="G38" s="298">
        <f>ROUND((E38+C38),2)</f>
        <v>0</v>
      </c>
    </row>
    <row r="39" spans="1:7" ht="12.75">
      <c r="A39" s="299" t="s">
        <v>420</v>
      </c>
      <c r="B39" s="300"/>
      <c r="C39" s="301">
        <f>ROUND(SUM(G28:G36),2)</f>
        <v>0</v>
      </c>
      <c r="D39" s="302" t="s">
        <v>421</v>
      </c>
      <c r="E39" s="301">
        <f>ROUND((C39+G38)*0.23,2)</f>
        <v>0</v>
      </c>
      <c r="F39" s="300" t="s">
        <v>422</v>
      </c>
      <c r="G39" s="303">
        <f>G38+E39+C39</f>
        <v>0</v>
      </c>
    </row>
    <row r="40" spans="1:7" ht="12.75">
      <c r="A40" s="304"/>
      <c r="B40" s="305"/>
      <c r="C40" s="306"/>
      <c r="D40" s="307"/>
      <c r="E40" s="306"/>
      <c r="F40" s="305"/>
      <c r="G40" s="308"/>
    </row>
    <row r="41" spans="1:7" ht="38.25">
      <c r="A41" s="260" t="s">
        <v>423</v>
      </c>
      <c r="B41" s="271"/>
      <c r="C41" s="24" t="s">
        <v>437</v>
      </c>
      <c r="D41" s="272" t="s">
        <v>182</v>
      </c>
      <c r="E41" s="309"/>
      <c r="F41" s="274"/>
      <c r="G41" s="275">
        <f>G56</f>
        <v>0</v>
      </c>
    </row>
    <row r="42" spans="1:7" ht="12.75">
      <c r="A42" s="276" t="s">
        <v>183</v>
      </c>
      <c r="B42" s="277"/>
      <c r="C42" s="277" t="s">
        <v>176</v>
      </c>
      <c r="D42" s="277" t="s">
        <v>184</v>
      </c>
      <c r="E42" s="277" t="s">
        <v>425</v>
      </c>
      <c r="F42" s="277" t="s">
        <v>185</v>
      </c>
      <c r="G42" s="278" t="s">
        <v>426</v>
      </c>
    </row>
    <row r="43" spans="1:7" ht="12.75">
      <c r="A43" s="310">
        <v>10115</v>
      </c>
      <c r="B43" s="280" t="s">
        <v>477</v>
      </c>
      <c r="C43" s="285" t="s">
        <v>438</v>
      </c>
      <c r="D43" s="286" t="s">
        <v>186</v>
      </c>
      <c r="E43" s="311">
        <v>24</v>
      </c>
      <c r="F43" s="201"/>
      <c r="G43" s="288">
        <f aca="true" t="shared" si="1" ref="G43:G53">ROUND(E43*F43,2)</f>
        <v>0</v>
      </c>
    </row>
    <row r="44" spans="1:7" ht="12.75">
      <c r="A44" s="310">
        <v>10146</v>
      </c>
      <c r="B44" s="280" t="s">
        <v>477</v>
      </c>
      <c r="C44" s="281" t="s">
        <v>428</v>
      </c>
      <c r="D44" s="280" t="s">
        <v>186</v>
      </c>
      <c r="E44" s="311">
        <v>24</v>
      </c>
      <c r="F44" s="208"/>
      <c r="G44" s="283">
        <f t="shared" si="1"/>
        <v>0</v>
      </c>
    </row>
    <row r="45" spans="1:7" ht="25.5">
      <c r="A45" s="310">
        <v>392</v>
      </c>
      <c r="B45" s="287" t="s">
        <v>435</v>
      </c>
      <c r="C45" s="285" t="s">
        <v>922</v>
      </c>
      <c r="D45" s="286" t="s">
        <v>416</v>
      </c>
      <c r="E45" s="311">
        <v>1</v>
      </c>
      <c r="F45" s="201"/>
      <c r="G45" s="288">
        <f t="shared" si="1"/>
        <v>0</v>
      </c>
    </row>
    <row r="46" spans="1:7" ht="38.25">
      <c r="A46" s="310">
        <v>979</v>
      </c>
      <c r="B46" s="287" t="s">
        <v>435</v>
      </c>
      <c r="C46" s="285" t="s">
        <v>924</v>
      </c>
      <c r="D46" s="286" t="s">
        <v>417</v>
      </c>
      <c r="E46" s="311">
        <v>20</v>
      </c>
      <c r="F46" s="201"/>
      <c r="G46" s="288">
        <f t="shared" si="1"/>
        <v>0</v>
      </c>
    </row>
    <row r="47" spans="1:7" ht="25.5">
      <c r="A47" s="310">
        <v>1875</v>
      </c>
      <c r="B47" s="287" t="s">
        <v>435</v>
      </c>
      <c r="C47" s="285" t="s">
        <v>926</v>
      </c>
      <c r="D47" s="286" t="s">
        <v>416</v>
      </c>
      <c r="E47" s="311">
        <v>2</v>
      </c>
      <c r="F47" s="201"/>
      <c r="G47" s="288">
        <f t="shared" si="1"/>
        <v>0</v>
      </c>
    </row>
    <row r="48" spans="1:7" ht="12.75">
      <c r="A48" s="310">
        <v>2673</v>
      </c>
      <c r="B48" s="287" t="s">
        <v>435</v>
      </c>
      <c r="C48" s="285" t="s">
        <v>927</v>
      </c>
      <c r="D48" s="286" t="s">
        <v>417</v>
      </c>
      <c r="E48" s="311">
        <v>12</v>
      </c>
      <c r="F48" s="201"/>
      <c r="G48" s="288">
        <f t="shared" si="1"/>
        <v>0</v>
      </c>
    </row>
    <row r="49" spans="1:7" ht="25.5">
      <c r="A49" s="310">
        <v>3406</v>
      </c>
      <c r="B49" s="287" t="s">
        <v>435</v>
      </c>
      <c r="C49" s="285" t="s">
        <v>931</v>
      </c>
      <c r="D49" s="286" t="s">
        <v>416</v>
      </c>
      <c r="E49" s="311">
        <v>4</v>
      </c>
      <c r="F49" s="201"/>
      <c r="G49" s="288">
        <f t="shared" si="1"/>
        <v>0</v>
      </c>
    </row>
    <row r="50" spans="1:7" ht="25.5">
      <c r="A50" s="310">
        <v>4481</v>
      </c>
      <c r="B50" s="287" t="s">
        <v>435</v>
      </c>
      <c r="C50" s="285" t="s">
        <v>937</v>
      </c>
      <c r="D50" s="286" t="s">
        <v>417</v>
      </c>
      <c r="E50" s="311">
        <v>6</v>
      </c>
      <c r="F50" s="201"/>
      <c r="G50" s="288">
        <f t="shared" si="1"/>
        <v>0</v>
      </c>
    </row>
    <row r="51" spans="1:7" ht="25.5">
      <c r="A51" s="310">
        <v>7701</v>
      </c>
      <c r="B51" s="287" t="s">
        <v>435</v>
      </c>
      <c r="C51" s="285" t="s">
        <v>936</v>
      </c>
      <c r="D51" s="286" t="s">
        <v>417</v>
      </c>
      <c r="E51" s="311">
        <v>2</v>
      </c>
      <c r="F51" s="201"/>
      <c r="G51" s="288">
        <f t="shared" si="1"/>
        <v>0</v>
      </c>
    </row>
    <row r="52" spans="1:7" ht="25.5">
      <c r="A52" s="310">
        <v>12056</v>
      </c>
      <c r="B52" s="287" t="s">
        <v>435</v>
      </c>
      <c r="C52" s="285" t="s">
        <v>928</v>
      </c>
      <c r="D52" s="286" t="s">
        <v>417</v>
      </c>
      <c r="E52" s="311">
        <v>1</v>
      </c>
      <c r="F52" s="201"/>
      <c r="G52" s="288">
        <f t="shared" si="1"/>
        <v>0</v>
      </c>
    </row>
    <row r="53" spans="1:7" ht="38.25">
      <c r="A53" s="312">
        <v>12344</v>
      </c>
      <c r="B53" s="313" t="s">
        <v>435</v>
      </c>
      <c r="C53" s="314" t="s">
        <v>929</v>
      </c>
      <c r="D53" s="315" t="s">
        <v>416</v>
      </c>
      <c r="E53" s="316">
        <v>3</v>
      </c>
      <c r="F53" s="209"/>
      <c r="G53" s="317">
        <f t="shared" si="1"/>
        <v>0</v>
      </c>
    </row>
    <row r="54" spans="1:7" ht="12.75">
      <c r="A54" s="290"/>
      <c r="B54" s="291"/>
      <c r="C54" s="291"/>
      <c r="D54" s="291"/>
      <c r="E54" s="291"/>
      <c r="F54" s="291"/>
      <c r="G54" s="292"/>
    </row>
    <row r="55" spans="1:7" ht="12.75">
      <c r="A55" s="293" t="s">
        <v>418</v>
      </c>
      <c r="B55" s="294"/>
      <c r="C55" s="295">
        <f>ROUND(SUM(G43:G44),2)</f>
        <v>0</v>
      </c>
      <c r="D55" s="296" t="s">
        <v>478</v>
      </c>
      <c r="E55" s="318">
        <f>ROUND(SUM(G43:G44)*1.2087,2)</f>
        <v>0</v>
      </c>
      <c r="F55" s="294" t="s">
        <v>419</v>
      </c>
      <c r="G55" s="298">
        <f>ROUND((E55+C55),2)</f>
        <v>0</v>
      </c>
    </row>
    <row r="56" spans="1:7" ht="12.75">
      <c r="A56" s="299" t="s">
        <v>420</v>
      </c>
      <c r="B56" s="300"/>
      <c r="C56" s="301">
        <f>ROUND(SUM(G45:G53),2)</f>
        <v>0</v>
      </c>
      <c r="D56" s="302" t="s">
        <v>421</v>
      </c>
      <c r="E56" s="301">
        <f>ROUND((C56+G55)*0.23,2)</f>
        <v>0</v>
      </c>
      <c r="F56" s="300" t="s">
        <v>422</v>
      </c>
      <c r="G56" s="303">
        <f>ROUND(G55+E56+C56,2)</f>
        <v>0</v>
      </c>
    </row>
    <row r="57" spans="1:7" ht="12.75">
      <c r="A57" s="210"/>
      <c r="B57" s="211"/>
      <c r="C57" s="211"/>
      <c r="D57" s="211"/>
      <c r="E57" s="211"/>
      <c r="F57" s="211"/>
      <c r="G57" s="212"/>
    </row>
    <row r="58" spans="1:7" ht="25.5" hidden="1">
      <c r="A58" s="213" t="s">
        <v>439</v>
      </c>
      <c r="B58" s="214"/>
      <c r="C58" s="215" t="s">
        <v>440</v>
      </c>
      <c r="D58" s="216" t="s">
        <v>441</v>
      </c>
      <c r="E58" s="217"/>
      <c r="F58" s="218"/>
      <c r="G58" s="219">
        <f>G71</f>
        <v>264.29</v>
      </c>
    </row>
    <row r="59" spans="1:7" ht="12.75" hidden="1">
      <c r="A59" s="220" t="s">
        <v>183</v>
      </c>
      <c r="B59" s="221"/>
      <c r="C59" s="221" t="s">
        <v>176</v>
      </c>
      <c r="D59" s="221" t="s">
        <v>184</v>
      </c>
      <c r="E59" s="221" t="s">
        <v>425</v>
      </c>
      <c r="F59" s="221" t="s">
        <v>185</v>
      </c>
      <c r="G59" s="222" t="s">
        <v>426</v>
      </c>
    </row>
    <row r="60" spans="1:7" ht="12.75" hidden="1">
      <c r="A60" s="197">
        <v>10139</v>
      </c>
      <c r="B60" s="199" t="s">
        <v>427</v>
      </c>
      <c r="C60" s="198" t="s">
        <v>429</v>
      </c>
      <c r="D60" s="199" t="s">
        <v>186</v>
      </c>
      <c r="E60" s="200">
        <v>0.16</v>
      </c>
      <c r="F60" s="223">
        <v>9.87</v>
      </c>
      <c r="G60" s="224">
        <f>ROUND(E60*F60,2)</f>
        <v>1.58</v>
      </c>
    </row>
    <row r="61" spans="1:7" ht="12.75" hidden="1">
      <c r="A61" s="197">
        <v>10146</v>
      </c>
      <c r="B61" s="199" t="s">
        <v>427</v>
      </c>
      <c r="C61" s="198" t="s">
        <v>428</v>
      </c>
      <c r="D61" s="199" t="s">
        <v>186</v>
      </c>
      <c r="E61" s="200">
        <v>0.24</v>
      </c>
      <c r="F61" s="223">
        <v>8.12</v>
      </c>
      <c r="G61" s="224">
        <f aca="true" t="shared" si="2" ref="G61:G68">ROUND(E61*F61,2)</f>
        <v>1.95</v>
      </c>
    </row>
    <row r="62" spans="1:7" ht="12.75" hidden="1">
      <c r="A62" s="197">
        <v>20503</v>
      </c>
      <c r="B62" s="199" t="s">
        <v>427</v>
      </c>
      <c r="C62" s="198" t="s">
        <v>433</v>
      </c>
      <c r="D62" s="199" t="s">
        <v>248</v>
      </c>
      <c r="E62" s="200">
        <v>0.0066</v>
      </c>
      <c r="F62" s="223">
        <v>96.22</v>
      </c>
      <c r="G62" s="224">
        <f t="shared" si="2"/>
        <v>0.64</v>
      </c>
    </row>
    <row r="63" spans="1:7" ht="12.75" hidden="1">
      <c r="A63" s="197">
        <v>20508</v>
      </c>
      <c r="B63" s="199" t="s">
        <v>427</v>
      </c>
      <c r="C63" s="198" t="s">
        <v>434</v>
      </c>
      <c r="D63" s="199" t="s">
        <v>187</v>
      </c>
      <c r="E63" s="200">
        <v>4.0209</v>
      </c>
      <c r="F63" s="223">
        <v>0.4</v>
      </c>
      <c r="G63" s="224">
        <f t="shared" si="2"/>
        <v>1.61</v>
      </c>
    </row>
    <row r="64" spans="1:7" ht="12.75" hidden="1">
      <c r="A64" s="197">
        <v>20522</v>
      </c>
      <c r="B64" s="199" t="s">
        <v>427</v>
      </c>
      <c r="C64" s="225" t="s">
        <v>442</v>
      </c>
      <c r="D64" s="226" t="s">
        <v>248</v>
      </c>
      <c r="E64" s="200">
        <v>0.0088</v>
      </c>
      <c r="F64" s="223">
        <v>79.4</v>
      </c>
      <c r="G64" s="224">
        <f t="shared" si="2"/>
        <v>0.7</v>
      </c>
    </row>
    <row r="65" spans="1:7" ht="12.75" hidden="1">
      <c r="A65" s="197">
        <v>20536</v>
      </c>
      <c r="B65" s="199" t="s">
        <v>427</v>
      </c>
      <c r="C65" s="225" t="s">
        <v>443</v>
      </c>
      <c r="D65" s="226" t="s">
        <v>248</v>
      </c>
      <c r="E65" s="200">
        <v>0.055</v>
      </c>
      <c r="F65" s="223">
        <v>275.79</v>
      </c>
      <c r="G65" s="224">
        <f t="shared" si="2"/>
        <v>15.17</v>
      </c>
    </row>
    <row r="66" spans="1:7" ht="25.5" hidden="1">
      <c r="A66" s="197" t="s">
        <v>444</v>
      </c>
      <c r="B66" s="199"/>
      <c r="C66" s="227" t="s">
        <v>445</v>
      </c>
      <c r="D66" s="228" t="s">
        <v>247</v>
      </c>
      <c r="E66" s="200">
        <v>1</v>
      </c>
      <c r="F66" s="229">
        <v>175.39</v>
      </c>
      <c r="G66" s="224">
        <f t="shared" si="2"/>
        <v>175.39</v>
      </c>
    </row>
    <row r="67" spans="1:7" ht="12.75" hidden="1">
      <c r="A67" s="197">
        <v>28040</v>
      </c>
      <c r="B67" s="199" t="s">
        <v>427</v>
      </c>
      <c r="C67" s="225" t="s">
        <v>446</v>
      </c>
      <c r="D67" s="226" t="s">
        <v>187</v>
      </c>
      <c r="E67" s="200">
        <v>0.0412</v>
      </c>
      <c r="F67" s="223">
        <v>9.33</v>
      </c>
      <c r="G67" s="224">
        <f t="shared" si="2"/>
        <v>0.38</v>
      </c>
    </row>
    <row r="68" spans="1:7" ht="12.75" hidden="1">
      <c r="A68" s="197">
        <v>80329</v>
      </c>
      <c r="B68" s="199" t="s">
        <v>427</v>
      </c>
      <c r="C68" s="225" t="s">
        <v>447</v>
      </c>
      <c r="D68" s="226" t="s">
        <v>186</v>
      </c>
      <c r="E68" s="200">
        <v>0.0667</v>
      </c>
      <c r="F68" s="223">
        <v>197.01</v>
      </c>
      <c r="G68" s="224">
        <f t="shared" si="2"/>
        <v>13.14</v>
      </c>
    </row>
    <row r="69" spans="1:7" ht="12.75" hidden="1">
      <c r="A69" s="230"/>
      <c r="B69" s="231"/>
      <c r="C69" s="232"/>
      <c r="D69" s="232"/>
      <c r="E69" s="232"/>
      <c r="F69" s="232"/>
      <c r="G69" s="233"/>
    </row>
    <row r="70" spans="1:7" ht="12.75" hidden="1">
      <c r="A70" s="234" t="s">
        <v>448</v>
      </c>
      <c r="B70" s="231"/>
      <c r="C70" s="203">
        <f>ROUND(SUM(G60:G61),2)</f>
        <v>3.53</v>
      </c>
      <c r="D70" s="204" t="s">
        <v>436</v>
      </c>
      <c r="E70" s="235">
        <f>ROUND(SUM(G60:G61)*1.22,2)</f>
        <v>4.31</v>
      </c>
      <c r="F70" s="236" t="s">
        <v>419</v>
      </c>
      <c r="G70" s="237">
        <f>ROUND(C70+E70,2)</f>
        <v>7.84</v>
      </c>
    </row>
    <row r="71" spans="1:7" ht="12.75" hidden="1">
      <c r="A71" s="238" t="s">
        <v>449</v>
      </c>
      <c r="B71" s="239"/>
      <c r="C71" s="205">
        <f>ROUND(SUM(G62:G68),2)</f>
        <v>207.03</v>
      </c>
      <c r="D71" s="206" t="s">
        <v>421</v>
      </c>
      <c r="E71" s="205">
        <f>ROUND((C71+G70)*0.23,2)</f>
        <v>49.42</v>
      </c>
      <c r="F71" s="240" t="s">
        <v>7</v>
      </c>
      <c r="G71" s="207">
        <f>ROUND(G70+E71+C71,2)</f>
        <v>264.29</v>
      </c>
    </row>
    <row r="72" spans="1:7" ht="12.75" hidden="1">
      <c r="A72" s="241"/>
      <c r="B72" s="194"/>
      <c r="C72" s="194"/>
      <c r="D72" s="194"/>
      <c r="E72" s="194"/>
      <c r="F72" s="194"/>
      <c r="G72" s="242"/>
    </row>
    <row r="73" spans="1:7" ht="25.5" hidden="1">
      <c r="A73" s="213" t="s">
        <v>450</v>
      </c>
      <c r="B73" s="214"/>
      <c r="C73" s="215" t="s">
        <v>451</v>
      </c>
      <c r="D73" s="216" t="s">
        <v>441</v>
      </c>
      <c r="E73" s="217"/>
      <c r="F73" s="218"/>
      <c r="G73" s="219">
        <f>G86</f>
        <v>277.5</v>
      </c>
    </row>
    <row r="74" spans="1:7" ht="12.75" hidden="1">
      <c r="A74" s="220" t="s">
        <v>183</v>
      </c>
      <c r="B74" s="221"/>
      <c r="C74" s="221" t="s">
        <v>176</v>
      </c>
      <c r="D74" s="221" t="s">
        <v>184</v>
      </c>
      <c r="E74" s="221" t="s">
        <v>425</v>
      </c>
      <c r="F74" s="221" t="s">
        <v>185</v>
      </c>
      <c r="G74" s="222" t="s">
        <v>426</v>
      </c>
    </row>
    <row r="75" spans="1:7" ht="12.75" hidden="1">
      <c r="A75" s="197">
        <v>10139</v>
      </c>
      <c r="B75" s="199" t="s">
        <v>427</v>
      </c>
      <c r="C75" s="198" t="s">
        <v>429</v>
      </c>
      <c r="D75" s="199" t="s">
        <v>186</v>
      </c>
      <c r="E75" s="200">
        <v>0.16</v>
      </c>
      <c r="F75" s="223">
        <v>9.87</v>
      </c>
      <c r="G75" s="224">
        <f>ROUND(E75*F75,2)</f>
        <v>1.58</v>
      </c>
    </row>
    <row r="76" spans="1:7" ht="12.75" hidden="1">
      <c r="A76" s="197">
        <v>10146</v>
      </c>
      <c r="B76" s="199" t="s">
        <v>427</v>
      </c>
      <c r="C76" s="198" t="s">
        <v>428</v>
      </c>
      <c r="D76" s="199" t="s">
        <v>186</v>
      </c>
      <c r="E76" s="200">
        <v>0.24</v>
      </c>
      <c r="F76" s="223">
        <v>8.12</v>
      </c>
      <c r="G76" s="224">
        <f aca="true" t="shared" si="3" ref="G76:G83">ROUND(E76*F76,2)</f>
        <v>1.95</v>
      </c>
    </row>
    <row r="77" spans="1:7" ht="12.75" hidden="1">
      <c r="A77" s="197">
        <v>20503</v>
      </c>
      <c r="B77" s="199" t="s">
        <v>427</v>
      </c>
      <c r="C77" s="198" t="s">
        <v>433</v>
      </c>
      <c r="D77" s="199" t="s">
        <v>248</v>
      </c>
      <c r="E77" s="200">
        <v>0.0066</v>
      </c>
      <c r="F77" s="223">
        <v>96.22</v>
      </c>
      <c r="G77" s="224">
        <f t="shared" si="3"/>
        <v>0.64</v>
      </c>
    </row>
    <row r="78" spans="1:7" ht="12.75" hidden="1">
      <c r="A78" s="197">
        <v>20508</v>
      </c>
      <c r="B78" s="199" t="s">
        <v>427</v>
      </c>
      <c r="C78" s="198" t="s">
        <v>434</v>
      </c>
      <c r="D78" s="199" t="s">
        <v>187</v>
      </c>
      <c r="E78" s="200">
        <v>4.0209</v>
      </c>
      <c r="F78" s="223">
        <v>0.4</v>
      </c>
      <c r="G78" s="224">
        <f t="shared" si="3"/>
        <v>1.61</v>
      </c>
    </row>
    <row r="79" spans="1:7" ht="12.75" hidden="1">
      <c r="A79" s="197">
        <v>20522</v>
      </c>
      <c r="B79" s="199" t="s">
        <v>427</v>
      </c>
      <c r="C79" s="225" t="s">
        <v>442</v>
      </c>
      <c r="D79" s="226" t="s">
        <v>248</v>
      </c>
      <c r="E79" s="200">
        <v>0.0088</v>
      </c>
      <c r="F79" s="223">
        <v>79.4</v>
      </c>
      <c r="G79" s="224">
        <f t="shared" si="3"/>
        <v>0.7</v>
      </c>
    </row>
    <row r="80" spans="1:7" ht="12.75" hidden="1">
      <c r="A80" s="197">
        <v>20536</v>
      </c>
      <c r="B80" s="199" t="s">
        <v>427</v>
      </c>
      <c r="C80" s="225" t="s">
        <v>443</v>
      </c>
      <c r="D80" s="226" t="s">
        <v>248</v>
      </c>
      <c r="E80" s="200">
        <v>0.055</v>
      </c>
      <c r="F80" s="223">
        <v>275.79</v>
      </c>
      <c r="G80" s="224">
        <f t="shared" si="3"/>
        <v>15.17</v>
      </c>
    </row>
    <row r="81" spans="1:7" ht="25.5" hidden="1">
      <c r="A81" s="197" t="s">
        <v>444</v>
      </c>
      <c r="B81" s="199"/>
      <c r="C81" s="227" t="s">
        <v>451</v>
      </c>
      <c r="D81" s="228" t="s">
        <v>247</v>
      </c>
      <c r="E81" s="200">
        <v>1</v>
      </c>
      <c r="F81" s="229">
        <v>186.125</v>
      </c>
      <c r="G81" s="224">
        <f t="shared" si="3"/>
        <v>186.13</v>
      </c>
    </row>
    <row r="82" spans="1:7" ht="12.75" hidden="1">
      <c r="A82" s="197">
        <v>28040</v>
      </c>
      <c r="B82" s="199" t="s">
        <v>427</v>
      </c>
      <c r="C82" s="225" t="s">
        <v>446</v>
      </c>
      <c r="D82" s="226" t="s">
        <v>187</v>
      </c>
      <c r="E82" s="200">
        <v>0.0412</v>
      </c>
      <c r="F82" s="223">
        <v>9.33</v>
      </c>
      <c r="G82" s="224">
        <f t="shared" si="3"/>
        <v>0.38</v>
      </c>
    </row>
    <row r="83" spans="1:7" ht="12.75" hidden="1">
      <c r="A83" s="197">
        <v>80329</v>
      </c>
      <c r="B83" s="199" t="s">
        <v>427</v>
      </c>
      <c r="C83" s="225" t="s">
        <v>447</v>
      </c>
      <c r="D83" s="226" t="s">
        <v>186</v>
      </c>
      <c r="E83" s="200">
        <v>0.0667</v>
      </c>
      <c r="F83" s="223">
        <v>197.01</v>
      </c>
      <c r="G83" s="224">
        <f t="shared" si="3"/>
        <v>13.14</v>
      </c>
    </row>
    <row r="84" spans="1:7" ht="12.75" hidden="1">
      <c r="A84" s="230"/>
      <c r="B84" s="231"/>
      <c r="C84" s="232"/>
      <c r="D84" s="232"/>
      <c r="E84" s="232"/>
      <c r="F84" s="232"/>
      <c r="G84" s="233"/>
    </row>
    <row r="85" spans="1:7" ht="12.75" hidden="1">
      <c r="A85" s="234" t="s">
        <v>448</v>
      </c>
      <c r="B85" s="231"/>
      <c r="C85" s="203">
        <f>ROUND(SUM(G75:G76),2)</f>
        <v>3.53</v>
      </c>
      <c r="D85" s="204" t="s">
        <v>436</v>
      </c>
      <c r="E85" s="235">
        <f>ROUND(SUM(G75:G76)*1.22,2)</f>
        <v>4.31</v>
      </c>
      <c r="F85" s="236" t="s">
        <v>419</v>
      </c>
      <c r="G85" s="237">
        <f>ROUND(C85+E85,2)</f>
        <v>7.84</v>
      </c>
    </row>
    <row r="86" spans="1:7" ht="12.75" hidden="1">
      <c r="A86" s="238" t="s">
        <v>449</v>
      </c>
      <c r="B86" s="239"/>
      <c r="C86" s="205">
        <f>ROUND(SUM(G77:G83),2)</f>
        <v>217.77</v>
      </c>
      <c r="D86" s="206" t="s">
        <v>421</v>
      </c>
      <c r="E86" s="205">
        <f>ROUND((C86+G85)*0.23,2)</f>
        <v>51.89</v>
      </c>
      <c r="F86" s="240" t="s">
        <v>7</v>
      </c>
      <c r="G86" s="207">
        <f>ROUND(G85+E86+C86,2)</f>
        <v>277.5</v>
      </c>
    </row>
    <row r="87" spans="1:7" ht="12.75" hidden="1">
      <c r="A87" s="241"/>
      <c r="B87" s="194"/>
      <c r="C87" s="194"/>
      <c r="D87" s="243"/>
      <c r="E87" s="194"/>
      <c r="F87" s="194"/>
      <c r="G87" s="242"/>
    </row>
    <row r="88" spans="1:7" ht="25.5" hidden="1">
      <c r="A88" s="213" t="s">
        <v>452</v>
      </c>
      <c r="B88" s="214"/>
      <c r="C88" s="215" t="s">
        <v>453</v>
      </c>
      <c r="D88" s="216" t="s">
        <v>441</v>
      </c>
      <c r="E88" s="217"/>
      <c r="F88" s="218"/>
      <c r="G88" s="219">
        <f>G101</f>
        <v>319.11</v>
      </c>
    </row>
    <row r="89" spans="1:7" ht="12.75" hidden="1">
      <c r="A89" s="220" t="s">
        <v>183</v>
      </c>
      <c r="B89" s="221"/>
      <c r="C89" s="221" t="s">
        <v>176</v>
      </c>
      <c r="D89" s="221" t="s">
        <v>184</v>
      </c>
      <c r="E89" s="221" t="s">
        <v>425</v>
      </c>
      <c r="F89" s="221" t="s">
        <v>185</v>
      </c>
      <c r="G89" s="222" t="s">
        <v>426</v>
      </c>
    </row>
    <row r="90" spans="1:7" ht="12.75" hidden="1">
      <c r="A90" s="197">
        <v>10139</v>
      </c>
      <c r="B90" s="199" t="s">
        <v>427</v>
      </c>
      <c r="C90" s="198" t="s">
        <v>429</v>
      </c>
      <c r="D90" s="199" t="s">
        <v>186</v>
      </c>
      <c r="E90" s="200">
        <v>0.16</v>
      </c>
      <c r="F90" s="223">
        <v>9.87</v>
      </c>
      <c r="G90" s="224">
        <f>ROUND(E90*F90,2)</f>
        <v>1.58</v>
      </c>
    </row>
    <row r="91" spans="1:7" ht="12.75" hidden="1">
      <c r="A91" s="197">
        <v>10146</v>
      </c>
      <c r="B91" s="199" t="s">
        <v>427</v>
      </c>
      <c r="C91" s="198" t="s">
        <v>428</v>
      </c>
      <c r="D91" s="199" t="s">
        <v>186</v>
      </c>
      <c r="E91" s="200">
        <v>0.24</v>
      </c>
      <c r="F91" s="223">
        <v>8.12</v>
      </c>
      <c r="G91" s="224">
        <f aca="true" t="shared" si="4" ref="G91:G98">ROUND(E91*F91,2)</f>
        <v>1.95</v>
      </c>
    </row>
    <row r="92" spans="1:7" ht="12.75" hidden="1">
      <c r="A92" s="197">
        <v>20503</v>
      </c>
      <c r="B92" s="199" t="s">
        <v>427</v>
      </c>
      <c r="C92" s="198" t="s">
        <v>433</v>
      </c>
      <c r="D92" s="199" t="s">
        <v>248</v>
      </c>
      <c r="E92" s="200">
        <v>0.0066</v>
      </c>
      <c r="F92" s="223">
        <v>96.22</v>
      </c>
      <c r="G92" s="224">
        <f t="shared" si="4"/>
        <v>0.64</v>
      </c>
    </row>
    <row r="93" spans="1:7" ht="12.75" hidden="1">
      <c r="A93" s="197">
        <v>20508</v>
      </c>
      <c r="B93" s="199" t="s">
        <v>427</v>
      </c>
      <c r="C93" s="198" t="s">
        <v>434</v>
      </c>
      <c r="D93" s="199" t="s">
        <v>187</v>
      </c>
      <c r="E93" s="200">
        <v>4.0209</v>
      </c>
      <c r="F93" s="223">
        <v>0.4</v>
      </c>
      <c r="G93" s="224">
        <f t="shared" si="4"/>
        <v>1.61</v>
      </c>
    </row>
    <row r="94" spans="1:7" ht="12.75" hidden="1">
      <c r="A94" s="197">
        <v>20522</v>
      </c>
      <c r="B94" s="199" t="s">
        <v>427</v>
      </c>
      <c r="C94" s="225" t="s">
        <v>442</v>
      </c>
      <c r="D94" s="226" t="s">
        <v>248</v>
      </c>
      <c r="E94" s="200">
        <v>0.0088</v>
      </c>
      <c r="F94" s="223">
        <v>79.4</v>
      </c>
      <c r="G94" s="224">
        <f t="shared" si="4"/>
        <v>0.7</v>
      </c>
    </row>
    <row r="95" spans="1:7" ht="12.75" hidden="1">
      <c r="A95" s="197">
        <v>20536</v>
      </c>
      <c r="B95" s="199" t="s">
        <v>427</v>
      </c>
      <c r="C95" s="225" t="s">
        <v>443</v>
      </c>
      <c r="D95" s="226" t="s">
        <v>248</v>
      </c>
      <c r="E95" s="200">
        <v>0.055</v>
      </c>
      <c r="F95" s="223">
        <v>275.79</v>
      </c>
      <c r="G95" s="224">
        <f t="shared" si="4"/>
        <v>15.17</v>
      </c>
    </row>
    <row r="96" spans="1:7" ht="25.5" hidden="1">
      <c r="A96" s="197" t="s">
        <v>444</v>
      </c>
      <c r="B96" s="199"/>
      <c r="C96" s="227" t="s">
        <v>453</v>
      </c>
      <c r="D96" s="228" t="s">
        <v>247</v>
      </c>
      <c r="E96" s="200">
        <v>1</v>
      </c>
      <c r="F96" s="229">
        <v>219.96</v>
      </c>
      <c r="G96" s="224">
        <f t="shared" si="4"/>
        <v>219.96</v>
      </c>
    </row>
    <row r="97" spans="1:7" ht="12.75" hidden="1">
      <c r="A97" s="197">
        <v>28040</v>
      </c>
      <c r="B97" s="199" t="s">
        <v>427</v>
      </c>
      <c r="C97" s="225" t="s">
        <v>446</v>
      </c>
      <c r="D97" s="226" t="s">
        <v>187</v>
      </c>
      <c r="E97" s="200">
        <v>0.0412</v>
      </c>
      <c r="F97" s="223">
        <v>9.33</v>
      </c>
      <c r="G97" s="224">
        <f t="shared" si="4"/>
        <v>0.38</v>
      </c>
    </row>
    <row r="98" spans="1:7" ht="12.75" hidden="1">
      <c r="A98" s="197">
        <v>80329</v>
      </c>
      <c r="B98" s="199" t="s">
        <v>427</v>
      </c>
      <c r="C98" s="225" t="s">
        <v>447</v>
      </c>
      <c r="D98" s="226" t="s">
        <v>186</v>
      </c>
      <c r="E98" s="200">
        <v>0.0667</v>
      </c>
      <c r="F98" s="223">
        <v>197.01</v>
      </c>
      <c r="G98" s="224">
        <f t="shared" si="4"/>
        <v>13.14</v>
      </c>
    </row>
    <row r="99" spans="1:7" ht="12.75" hidden="1">
      <c r="A99" s="230"/>
      <c r="B99" s="231"/>
      <c r="C99" s="232"/>
      <c r="D99" s="232"/>
      <c r="E99" s="232"/>
      <c r="F99" s="232"/>
      <c r="G99" s="233"/>
    </row>
    <row r="100" spans="1:7" ht="12.75" hidden="1">
      <c r="A100" s="234" t="s">
        <v>448</v>
      </c>
      <c r="B100" s="231"/>
      <c r="C100" s="203">
        <f>ROUND(SUM(G90:G91),2)</f>
        <v>3.53</v>
      </c>
      <c r="D100" s="204" t="s">
        <v>436</v>
      </c>
      <c r="E100" s="235">
        <f>ROUND(SUM(G90:G91)*1.22,2)</f>
        <v>4.31</v>
      </c>
      <c r="F100" s="236" t="s">
        <v>419</v>
      </c>
      <c r="G100" s="237">
        <f>ROUND(C100+E100,2)</f>
        <v>7.84</v>
      </c>
    </row>
    <row r="101" spans="1:7" ht="12.75" hidden="1">
      <c r="A101" s="238" t="s">
        <v>449</v>
      </c>
      <c r="B101" s="239"/>
      <c r="C101" s="205">
        <f>ROUND(SUM(G92:G98),2)</f>
        <v>251.6</v>
      </c>
      <c r="D101" s="206" t="s">
        <v>421</v>
      </c>
      <c r="E101" s="205">
        <f>ROUND((C101+G100)*0.23,2)</f>
        <v>59.67</v>
      </c>
      <c r="F101" s="240" t="s">
        <v>7</v>
      </c>
      <c r="G101" s="207">
        <f>ROUND(G100+E101+C101,2)</f>
        <v>319.11</v>
      </c>
    </row>
    <row r="102" spans="1:7" ht="12.75" hidden="1">
      <c r="A102" s="241"/>
      <c r="B102" s="194"/>
      <c r="C102" s="194"/>
      <c r="D102" s="194"/>
      <c r="E102" s="194"/>
      <c r="F102" s="194"/>
      <c r="G102" s="242"/>
    </row>
    <row r="103" spans="1:7" ht="12.75" hidden="1">
      <c r="A103" s="213" t="s">
        <v>454</v>
      </c>
      <c r="B103" s="214"/>
      <c r="C103" s="215" t="s">
        <v>455</v>
      </c>
      <c r="D103" s="216" t="s">
        <v>456</v>
      </c>
      <c r="E103" s="217"/>
      <c r="F103" s="218"/>
      <c r="G103" s="219">
        <f>G116</f>
        <v>33308.4</v>
      </c>
    </row>
    <row r="104" spans="1:7" ht="12.75" hidden="1">
      <c r="A104" s="220" t="s">
        <v>183</v>
      </c>
      <c r="B104" s="221"/>
      <c r="C104" s="221" t="s">
        <v>176</v>
      </c>
      <c r="D104" s="221" t="s">
        <v>184</v>
      </c>
      <c r="E104" s="221" t="s">
        <v>425</v>
      </c>
      <c r="F104" s="221" t="s">
        <v>185</v>
      </c>
      <c r="G104" s="222" t="s">
        <v>426</v>
      </c>
    </row>
    <row r="105" spans="1:7" ht="12.75" hidden="1">
      <c r="A105" s="197">
        <v>10118</v>
      </c>
      <c r="B105" s="199" t="s">
        <v>427</v>
      </c>
      <c r="C105" s="198" t="s">
        <v>431</v>
      </c>
      <c r="D105" s="199" t="s">
        <v>186</v>
      </c>
      <c r="E105" s="200">
        <v>65</v>
      </c>
      <c r="F105" s="223">
        <v>10.13</v>
      </c>
      <c r="G105" s="224">
        <f>ROUND(E105*F105,2)</f>
        <v>658.45</v>
      </c>
    </row>
    <row r="106" spans="1:7" ht="12.75" hidden="1">
      <c r="A106" s="197">
        <v>10119</v>
      </c>
      <c r="B106" s="199" t="s">
        <v>427</v>
      </c>
      <c r="C106" s="198" t="s">
        <v>432</v>
      </c>
      <c r="D106" s="199" t="s">
        <v>186</v>
      </c>
      <c r="E106" s="200">
        <v>65</v>
      </c>
      <c r="F106" s="223">
        <v>8.13</v>
      </c>
      <c r="G106" s="224">
        <f aca="true" t="shared" si="5" ref="G106:G113">ROUND(E106*F106,2)</f>
        <v>528.45</v>
      </c>
    </row>
    <row r="107" spans="1:7" ht="25.5" hidden="1">
      <c r="A107" s="197" t="s">
        <v>444</v>
      </c>
      <c r="B107" s="199"/>
      <c r="C107" s="227" t="s">
        <v>457</v>
      </c>
      <c r="D107" s="228" t="s">
        <v>458</v>
      </c>
      <c r="E107" s="200">
        <v>1</v>
      </c>
      <c r="F107" s="229">
        <v>6850.08</v>
      </c>
      <c r="G107" s="224">
        <f t="shared" si="5"/>
        <v>6850.08</v>
      </c>
    </row>
    <row r="108" spans="1:7" ht="12.75" hidden="1">
      <c r="A108" s="197" t="s">
        <v>444</v>
      </c>
      <c r="B108" s="199"/>
      <c r="C108" s="227" t="s">
        <v>459</v>
      </c>
      <c r="D108" s="228" t="s">
        <v>458</v>
      </c>
      <c r="E108" s="200">
        <v>2</v>
      </c>
      <c r="F108" s="229">
        <v>3550</v>
      </c>
      <c r="G108" s="224">
        <f t="shared" si="5"/>
        <v>7100</v>
      </c>
    </row>
    <row r="109" spans="1:7" ht="12.75" hidden="1">
      <c r="A109" s="197" t="s">
        <v>444</v>
      </c>
      <c r="B109" s="199"/>
      <c r="C109" s="227" t="s">
        <v>460</v>
      </c>
      <c r="D109" s="228" t="s">
        <v>458</v>
      </c>
      <c r="E109" s="200">
        <v>1</v>
      </c>
      <c r="F109" s="229">
        <v>1620</v>
      </c>
      <c r="G109" s="224">
        <f t="shared" si="5"/>
        <v>1620</v>
      </c>
    </row>
    <row r="110" spans="1:7" ht="12.75" hidden="1">
      <c r="A110" s="197" t="s">
        <v>444</v>
      </c>
      <c r="B110" s="199"/>
      <c r="C110" s="227" t="s">
        <v>461</v>
      </c>
      <c r="D110" s="228" t="s">
        <v>458</v>
      </c>
      <c r="E110" s="200">
        <v>1</v>
      </c>
      <c r="F110" s="229">
        <v>1480</v>
      </c>
      <c r="G110" s="224">
        <f t="shared" si="5"/>
        <v>1480</v>
      </c>
    </row>
    <row r="111" spans="1:7" ht="12.75" hidden="1">
      <c r="A111" s="197" t="s">
        <v>444</v>
      </c>
      <c r="B111" s="199"/>
      <c r="C111" s="227" t="s">
        <v>462</v>
      </c>
      <c r="D111" s="228" t="s">
        <v>458</v>
      </c>
      <c r="E111" s="200">
        <v>1</v>
      </c>
      <c r="F111" s="229">
        <v>1375</v>
      </c>
      <c r="G111" s="224">
        <f t="shared" si="5"/>
        <v>1375</v>
      </c>
    </row>
    <row r="112" spans="1:7" ht="12.75" hidden="1">
      <c r="A112" s="197" t="s">
        <v>444</v>
      </c>
      <c r="B112" s="199"/>
      <c r="C112" s="227" t="s">
        <v>463</v>
      </c>
      <c r="D112" s="228" t="s">
        <v>458</v>
      </c>
      <c r="E112" s="200">
        <v>1</v>
      </c>
      <c r="F112" s="229">
        <v>1020</v>
      </c>
      <c r="G112" s="224">
        <f t="shared" si="5"/>
        <v>1020</v>
      </c>
    </row>
    <row r="113" spans="1:7" ht="12.75" hidden="1">
      <c r="A113" s="197" t="s">
        <v>444</v>
      </c>
      <c r="B113" s="199"/>
      <c r="C113" s="227" t="s">
        <v>464</v>
      </c>
      <c r="D113" s="228" t="s">
        <v>458</v>
      </c>
      <c r="E113" s="200">
        <v>2</v>
      </c>
      <c r="F113" s="229">
        <v>2500</v>
      </c>
      <c r="G113" s="224">
        <f t="shared" si="5"/>
        <v>5000</v>
      </c>
    </row>
    <row r="114" spans="1:7" ht="12.75" hidden="1">
      <c r="A114" s="230"/>
      <c r="B114" s="231"/>
      <c r="C114" s="232"/>
      <c r="D114" s="232"/>
      <c r="E114" s="232"/>
      <c r="F114" s="232"/>
      <c r="G114" s="233"/>
    </row>
    <row r="115" spans="1:7" ht="12.75" hidden="1">
      <c r="A115" s="234" t="s">
        <v>448</v>
      </c>
      <c r="B115" s="231"/>
      <c r="C115" s="203">
        <f>ROUND(SUM(G105:G106),2)</f>
        <v>1186.9</v>
      </c>
      <c r="D115" s="204" t="s">
        <v>436</v>
      </c>
      <c r="E115" s="235">
        <f>ROUND(SUM(G105:G106)*1.22,2)</f>
        <v>1448.02</v>
      </c>
      <c r="F115" s="236" t="s">
        <v>419</v>
      </c>
      <c r="G115" s="237">
        <f>ROUND(C115+E115,2)</f>
        <v>2634.92</v>
      </c>
    </row>
    <row r="116" spans="1:7" ht="12.75" hidden="1">
      <c r="A116" s="238" t="s">
        <v>449</v>
      </c>
      <c r="B116" s="239"/>
      <c r="C116" s="205">
        <f>ROUND(SUM(G107:G113),2)</f>
        <v>24445.08</v>
      </c>
      <c r="D116" s="206" t="s">
        <v>421</v>
      </c>
      <c r="E116" s="205">
        <f>ROUND((C116+G115)*0.23,2)</f>
        <v>6228.4</v>
      </c>
      <c r="F116" s="240" t="s">
        <v>7</v>
      </c>
      <c r="G116" s="207">
        <f>ROUND(G115+E116+C116,2)</f>
        <v>33308.4</v>
      </c>
    </row>
    <row r="117" spans="1:7" ht="12.75" hidden="1">
      <c r="A117" s="241"/>
      <c r="B117" s="194"/>
      <c r="C117" s="194"/>
      <c r="D117" s="194"/>
      <c r="E117" s="194"/>
      <c r="F117" s="194"/>
      <c r="G117" s="242"/>
    </row>
    <row r="118" spans="1:7" ht="12.75" hidden="1">
      <c r="A118" s="213" t="s">
        <v>465</v>
      </c>
      <c r="B118" s="214"/>
      <c r="C118" s="215" t="s">
        <v>466</v>
      </c>
      <c r="D118" s="216" t="s">
        <v>456</v>
      </c>
      <c r="E118" s="217"/>
      <c r="F118" s="218"/>
      <c r="G118" s="219">
        <f>G128</f>
        <v>199094.74</v>
      </c>
    </row>
    <row r="119" spans="1:7" ht="12.75" hidden="1">
      <c r="A119" s="220" t="s">
        <v>183</v>
      </c>
      <c r="B119" s="221"/>
      <c r="C119" s="221" t="s">
        <v>176</v>
      </c>
      <c r="D119" s="221" t="s">
        <v>184</v>
      </c>
      <c r="E119" s="221" t="s">
        <v>425</v>
      </c>
      <c r="F119" s="221" t="s">
        <v>185</v>
      </c>
      <c r="G119" s="222" t="s">
        <v>426</v>
      </c>
    </row>
    <row r="120" spans="1:7" ht="12.75" hidden="1">
      <c r="A120" s="197">
        <v>10118</v>
      </c>
      <c r="B120" s="199" t="s">
        <v>427</v>
      </c>
      <c r="C120" s="198" t="s">
        <v>431</v>
      </c>
      <c r="D120" s="199" t="s">
        <v>186</v>
      </c>
      <c r="E120" s="200">
        <v>102</v>
      </c>
      <c r="F120" s="223">
        <v>10.13</v>
      </c>
      <c r="G120" s="224">
        <f aca="true" t="shared" si="6" ref="G120:G125">ROUND(E120*F120,2)</f>
        <v>1033.26</v>
      </c>
    </row>
    <row r="121" spans="1:7" ht="12.75" hidden="1">
      <c r="A121" s="197">
        <v>10119</v>
      </c>
      <c r="B121" s="199" t="s">
        <v>427</v>
      </c>
      <c r="C121" s="198" t="s">
        <v>432</v>
      </c>
      <c r="D121" s="199" t="s">
        <v>186</v>
      </c>
      <c r="E121" s="200">
        <v>105</v>
      </c>
      <c r="F121" s="223">
        <v>8.13</v>
      </c>
      <c r="G121" s="224">
        <f t="shared" si="6"/>
        <v>853.65</v>
      </c>
    </row>
    <row r="122" spans="1:7" ht="12.75" hidden="1">
      <c r="A122" s="197" t="s">
        <v>444</v>
      </c>
      <c r="B122" s="199"/>
      <c r="C122" s="227" t="s">
        <v>467</v>
      </c>
      <c r="D122" s="228" t="s">
        <v>458</v>
      </c>
      <c r="E122" s="200">
        <v>6</v>
      </c>
      <c r="F122" s="229">
        <v>24689.45</v>
      </c>
      <c r="G122" s="224">
        <f t="shared" si="6"/>
        <v>148136.7</v>
      </c>
    </row>
    <row r="123" spans="1:7" ht="12.75" hidden="1">
      <c r="A123" s="197" t="s">
        <v>444</v>
      </c>
      <c r="B123" s="199"/>
      <c r="C123" s="227" t="s">
        <v>468</v>
      </c>
      <c r="D123" s="228" t="s">
        <v>458</v>
      </c>
      <c r="E123" s="200">
        <v>3</v>
      </c>
      <c r="F123" s="229">
        <v>2250</v>
      </c>
      <c r="G123" s="224">
        <f t="shared" si="6"/>
        <v>6750</v>
      </c>
    </row>
    <row r="124" spans="1:7" ht="12.75" hidden="1">
      <c r="A124" s="197" t="s">
        <v>444</v>
      </c>
      <c r="B124" s="199"/>
      <c r="C124" s="227" t="s">
        <v>469</v>
      </c>
      <c r="D124" s="228" t="s">
        <v>470</v>
      </c>
      <c r="E124" s="200">
        <v>1</v>
      </c>
      <c r="F124" s="229">
        <v>1590</v>
      </c>
      <c r="G124" s="224">
        <f t="shared" si="6"/>
        <v>1590</v>
      </c>
    </row>
    <row r="125" spans="1:7" ht="12.75" hidden="1">
      <c r="A125" s="197" t="s">
        <v>444</v>
      </c>
      <c r="B125" s="199"/>
      <c r="C125" s="227" t="s">
        <v>471</v>
      </c>
      <c r="D125" s="228" t="s">
        <v>470</v>
      </c>
      <c r="E125" s="200">
        <v>1</v>
      </c>
      <c r="F125" s="229">
        <v>1200</v>
      </c>
      <c r="G125" s="224">
        <f t="shared" si="6"/>
        <v>1200</v>
      </c>
    </row>
    <row r="126" spans="1:7" ht="12.75" hidden="1">
      <c r="A126" s="230"/>
      <c r="B126" s="231"/>
      <c r="C126" s="232"/>
      <c r="D126" s="232"/>
      <c r="E126" s="232"/>
      <c r="F126" s="232"/>
      <c r="G126" s="233"/>
    </row>
    <row r="127" spans="1:7" ht="12.75" hidden="1">
      <c r="A127" s="234" t="s">
        <v>448</v>
      </c>
      <c r="B127" s="231"/>
      <c r="C127" s="203">
        <f>ROUND(SUM(G120:G121),2)</f>
        <v>1886.91</v>
      </c>
      <c r="D127" s="204" t="s">
        <v>436</v>
      </c>
      <c r="E127" s="235">
        <f>ROUND(SUM(G120:G121)*1.22,2)</f>
        <v>2302.03</v>
      </c>
      <c r="F127" s="236" t="s">
        <v>419</v>
      </c>
      <c r="G127" s="237">
        <f>ROUND(C127+E127,2)</f>
        <v>4188.94</v>
      </c>
    </row>
    <row r="128" spans="1:7" ht="12.75" hidden="1">
      <c r="A128" s="238" t="s">
        <v>449</v>
      </c>
      <c r="B128" s="239"/>
      <c r="C128" s="205">
        <f>ROUND(SUM(G122:G125),2)</f>
        <v>157676.7</v>
      </c>
      <c r="D128" s="206" t="s">
        <v>421</v>
      </c>
      <c r="E128" s="205">
        <f>ROUND((C128+G127)*0.23,2)</f>
        <v>37229.1</v>
      </c>
      <c r="F128" s="240" t="s">
        <v>7</v>
      </c>
      <c r="G128" s="207">
        <f>ROUND(G127+E128+C128,2)</f>
        <v>199094.74</v>
      </c>
    </row>
    <row r="129" spans="1:7" ht="12.75" hidden="1">
      <c r="A129" s="241"/>
      <c r="B129" s="194"/>
      <c r="C129" s="194"/>
      <c r="D129" s="243"/>
      <c r="E129" s="194"/>
      <c r="F129" s="194"/>
      <c r="G129" s="242"/>
    </row>
    <row r="130" spans="1:7" ht="12.75" hidden="1">
      <c r="A130" s="213" t="s">
        <v>472</v>
      </c>
      <c r="B130" s="214"/>
      <c r="C130" s="215" t="s">
        <v>473</v>
      </c>
      <c r="D130" s="216" t="s">
        <v>456</v>
      </c>
      <c r="E130" s="217"/>
      <c r="F130" s="218"/>
      <c r="G130" s="219">
        <f>G139</f>
        <v>18779.71</v>
      </c>
    </row>
    <row r="131" spans="1:7" ht="12.75" hidden="1">
      <c r="A131" s="220" t="s">
        <v>183</v>
      </c>
      <c r="B131" s="221"/>
      <c r="C131" s="221" t="s">
        <v>176</v>
      </c>
      <c r="D131" s="221" t="s">
        <v>184</v>
      </c>
      <c r="E131" s="221" t="s">
        <v>425</v>
      </c>
      <c r="F131" s="221" t="s">
        <v>185</v>
      </c>
      <c r="G131" s="222" t="s">
        <v>426</v>
      </c>
    </row>
    <row r="132" spans="1:7" ht="12.75" hidden="1">
      <c r="A132" s="197">
        <v>10118</v>
      </c>
      <c r="B132" s="199" t="s">
        <v>427</v>
      </c>
      <c r="C132" s="198" t="s">
        <v>431</v>
      </c>
      <c r="D132" s="199" t="s">
        <v>186</v>
      </c>
      <c r="E132" s="200">
        <v>15</v>
      </c>
      <c r="F132" s="223">
        <v>10.13</v>
      </c>
      <c r="G132" s="224">
        <f>ROUND(E132*F132,2)</f>
        <v>151.95</v>
      </c>
    </row>
    <row r="133" spans="1:7" ht="12.75" hidden="1">
      <c r="A133" s="197">
        <v>10119</v>
      </c>
      <c r="B133" s="199" t="s">
        <v>427</v>
      </c>
      <c r="C133" s="198" t="s">
        <v>432</v>
      </c>
      <c r="D133" s="199" t="s">
        <v>186</v>
      </c>
      <c r="E133" s="200">
        <v>15</v>
      </c>
      <c r="F133" s="223">
        <v>8.13</v>
      </c>
      <c r="G133" s="224">
        <f>ROUND(E133*F133,2)</f>
        <v>121.95</v>
      </c>
    </row>
    <row r="134" spans="1:7" ht="12.75" hidden="1">
      <c r="A134" s="197" t="s">
        <v>444</v>
      </c>
      <c r="B134" s="199"/>
      <c r="C134" s="227" t="s">
        <v>474</v>
      </c>
      <c r="D134" s="228" t="s">
        <v>458</v>
      </c>
      <c r="E134" s="200">
        <v>2</v>
      </c>
      <c r="F134" s="229">
        <v>3950</v>
      </c>
      <c r="G134" s="224">
        <f>ROUND(E134*F134,2)</f>
        <v>7900</v>
      </c>
    </row>
    <row r="135" spans="1:7" ht="12.75" hidden="1">
      <c r="A135" s="197" t="s">
        <v>444</v>
      </c>
      <c r="B135" s="199"/>
      <c r="C135" s="227" t="s">
        <v>475</v>
      </c>
      <c r="D135" s="228" t="s">
        <v>458</v>
      </c>
      <c r="E135" s="200">
        <v>2</v>
      </c>
      <c r="F135" s="229">
        <v>2720</v>
      </c>
      <c r="G135" s="224">
        <f>ROUND(E135*F135,2)</f>
        <v>5440</v>
      </c>
    </row>
    <row r="136" spans="1:7" ht="12.75" hidden="1">
      <c r="A136" s="197" t="s">
        <v>444</v>
      </c>
      <c r="B136" s="199"/>
      <c r="C136" s="227" t="s">
        <v>476</v>
      </c>
      <c r="D136" s="228" t="s">
        <v>458</v>
      </c>
      <c r="E136" s="200">
        <v>44</v>
      </c>
      <c r="F136" s="229">
        <v>30</v>
      </c>
      <c r="G136" s="224">
        <f>ROUND(E136*F136,2)</f>
        <v>1320</v>
      </c>
    </row>
    <row r="137" spans="1:7" ht="12.75" hidden="1">
      <c r="A137" s="230"/>
      <c r="B137" s="231"/>
      <c r="C137" s="232"/>
      <c r="D137" s="232"/>
      <c r="E137" s="232"/>
      <c r="F137" s="232"/>
      <c r="G137" s="233"/>
    </row>
    <row r="138" spans="1:7" ht="12.75" hidden="1">
      <c r="A138" s="234" t="s">
        <v>448</v>
      </c>
      <c r="B138" s="231"/>
      <c r="C138" s="203">
        <f>ROUND(SUM(G132:G133),2)</f>
        <v>273.9</v>
      </c>
      <c r="D138" s="204" t="s">
        <v>436</v>
      </c>
      <c r="E138" s="235">
        <f>ROUND(SUM(G132:G133)*1.22,2)</f>
        <v>334.16</v>
      </c>
      <c r="F138" s="236" t="s">
        <v>419</v>
      </c>
      <c r="G138" s="237">
        <f>ROUND(C138+E138,2)</f>
        <v>608.06</v>
      </c>
    </row>
    <row r="139" spans="1:7" ht="12.75" hidden="1">
      <c r="A139" s="238" t="s">
        <v>449</v>
      </c>
      <c r="B139" s="239"/>
      <c r="C139" s="205">
        <f>ROUND(SUM(G134:G136),2)</f>
        <v>14660</v>
      </c>
      <c r="D139" s="206" t="s">
        <v>421</v>
      </c>
      <c r="E139" s="205">
        <f>ROUND((C139+G138)*0.23,2)</f>
        <v>3511.65</v>
      </c>
      <c r="F139" s="240" t="s">
        <v>7</v>
      </c>
      <c r="G139" s="207">
        <f>ROUND(G138+E139+C139,2)</f>
        <v>18779.71</v>
      </c>
    </row>
    <row r="140" ht="12.75" hidden="1"/>
    <row r="141" ht="12.75" hidden="1"/>
  </sheetData>
  <sheetProtection password="E9C9" sheet="1" formatCells="0" formatColumns="0" formatRows="0" selectLockedCells="1"/>
  <mergeCells count="8">
    <mergeCell ref="C6:E6"/>
    <mergeCell ref="A8:B8"/>
    <mergeCell ref="C8:D8"/>
    <mergeCell ref="A10:B10"/>
    <mergeCell ref="C10:D10"/>
    <mergeCell ref="E10:F10"/>
    <mergeCell ref="A14:G14"/>
    <mergeCell ref="C12:D12"/>
  </mergeCells>
  <printOptions horizontalCentered="1"/>
  <pageMargins left="0.5118110236220472" right="0.5118110236220472" top="0.5905511811023623" bottom="0.5905511811023623" header="0.5118110236220472" footer="0.5118110236220472"/>
  <pageSetup fitToHeight="1"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dc:creator>
  <cp:keywords/>
  <dc:description/>
  <cp:lastModifiedBy>Hareta</cp:lastModifiedBy>
  <cp:lastPrinted>2022-10-06T19:16:39Z</cp:lastPrinted>
  <dcterms:created xsi:type="dcterms:W3CDTF">2017-01-12T18:28:45Z</dcterms:created>
  <dcterms:modified xsi:type="dcterms:W3CDTF">2022-10-07T12:17:19Z</dcterms:modified>
  <cp:category/>
  <cp:version/>
  <cp:contentType/>
  <cp:contentStatus/>
</cp:coreProperties>
</file>